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/>
  <mc:AlternateContent xmlns:mc="http://schemas.openxmlformats.org/markup-compatibility/2006">
    <mc:Choice Requires="x15">
      <x15ac:absPath xmlns:x15ac="http://schemas.microsoft.com/office/spreadsheetml/2010/11/ac" url="D:\KrosData\Export\"/>
    </mc:Choice>
  </mc:AlternateContent>
  <bookViews>
    <workbookView xWindow="0" yWindow="0" windowWidth="12180" windowHeight="13905"/>
  </bookViews>
  <sheets>
    <sheet name="Rekapitulace stavby" sheetId="1" r:id="rId1"/>
    <sheet name="VON - Vedlejší a ostatní ..." sheetId="2" r:id="rId2"/>
    <sheet name="D.1.1_SO 01 - Architekton..." sheetId="3" r:id="rId3"/>
    <sheet name="D.1.1_SO 02 - Architekton..." sheetId="4" r:id="rId4"/>
    <sheet name="D.1.2 - Stavebně konstruk..." sheetId="5" r:id="rId5"/>
    <sheet name="D.1.3 - Požárně bezpečnos..." sheetId="6" r:id="rId6"/>
    <sheet name="D.1.4.1 - Zdravotně techn..." sheetId="7" r:id="rId7"/>
    <sheet name="D.1.4.2 - Zařízení vzduch..." sheetId="8" r:id="rId8"/>
    <sheet name="D.1.4.3 - Zařízení pro vy..." sheetId="9" r:id="rId9"/>
    <sheet name="D.1.4.4_SO 01 - Silnoprou..." sheetId="10" r:id="rId10"/>
    <sheet name="D.1.4.4_SO 02 - Silnoprou..." sheetId="11" r:id="rId11"/>
    <sheet name="D.1.4.5 - Slaboproudé roz..." sheetId="12" r:id="rId12"/>
    <sheet name="D.1.4.6 - Měření a regulace" sheetId="13" r:id="rId13"/>
    <sheet name="D.2.1 - Zdravotní technol..." sheetId="14" r:id="rId14"/>
    <sheet name="D.2.2 - Medicinální plyny" sheetId="15" r:id="rId15"/>
    <sheet name="D.2.3 - Potrubní pošta" sheetId="16" r:id="rId16"/>
    <sheet name="D.2.4 - Interiér" sheetId="17" r:id="rId17"/>
    <sheet name="Pokyny pro vyplnění" sheetId="18" r:id="rId18"/>
  </sheets>
  <definedNames>
    <definedName name="_xlnm._FilterDatabase" localSheetId="2" hidden="1">'D.1.1_SO 01 - Architekton...'!$C$105:$K$725</definedName>
    <definedName name="_xlnm._FilterDatabase" localSheetId="3" hidden="1">'D.1.1_SO 02 - Architekton...'!$C$100:$K$453</definedName>
    <definedName name="_xlnm._FilterDatabase" localSheetId="4" hidden="1">'D.1.2 - Stavebně konstruk...'!$C$82:$K$85</definedName>
    <definedName name="_xlnm._FilterDatabase" localSheetId="5" hidden="1">'D.1.3 - Požárně bezpečnos...'!$C$83:$K$95</definedName>
    <definedName name="_xlnm._FilterDatabase" localSheetId="6" hidden="1">'D.1.4.1 - Zdravotně techn...'!$C$88:$K$91</definedName>
    <definedName name="_xlnm._FilterDatabase" localSheetId="7" hidden="1">'D.1.4.2 - Zařízení vzduch...'!$C$88:$K$91</definedName>
    <definedName name="_xlnm._FilterDatabase" localSheetId="8" hidden="1">'D.1.4.3 - Zařízení pro vy...'!$C$88:$K$91</definedName>
    <definedName name="_xlnm._FilterDatabase" localSheetId="9" hidden="1">'D.1.4.4_SO 01 - Silnoprou...'!$C$88:$K$91</definedName>
    <definedName name="_xlnm._FilterDatabase" localSheetId="10" hidden="1">'D.1.4.4_SO 02 - Silnoprou...'!$C$88:$K$91</definedName>
    <definedName name="_xlnm._FilterDatabase" localSheetId="11" hidden="1">'D.1.4.5 - Slaboproudé roz...'!$C$88:$K$91</definedName>
    <definedName name="_xlnm._FilterDatabase" localSheetId="12" hidden="1">'D.1.4.6 - Měření a regulace'!$C$88:$K$91</definedName>
    <definedName name="_xlnm._FilterDatabase" localSheetId="13" hidden="1">'D.2.1 - Zdravotní technol...'!$C$82:$K$85</definedName>
    <definedName name="_xlnm._FilterDatabase" localSheetId="14" hidden="1">'D.2.2 - Medicinální plyny'!$C$82:$K$85</definedName>
    <definedName name="_xlnm._FilterDatabase" localSheetId="15" hidden="1">'D.2.3 - Potrubní pošta'!$C$82:$K$85</definedName>
    <definedName name="_xlnm._FilterDatabase" localSheetId="16" hidden="1">'D.2.4 - Interiér'!$C$82:$K$86</definedName>
    <definedName name="_xlnm._FilterDatabase" localSheetId="1" hidden="1">'VON - Vedlejší a ostatní ...'!$C$82:$K$110</definedName>
    <definedName name="_xlnm.Print_Titles" localSheetId="2">'D.1.1_SO 01 - Architekton...'!$105:$105</definedName>
    <definedName name="_xlnm.Print_Titles" localSheetId="3">'D.1.1_SO 02 - Architekton...'!$100:$100</definedName>
    <definedName name="_xlnm.Print_Titles" localSheetId="4">'D.1.2 - Stavebně konstruk...'!$82:$82</definedName>
    <definedName name="_xlnm.Print_Titles" localSheetId="5">'D.1.3 - Požárně bezpečnos...'!$83:$83</definedName>
    <definedName name="_xlnm.Print_Titles" localSheetId="6">'D.1.4.1 - Zdravotně techn...'!$88:$88</definedName>
    <definedName name="_xlnm.Print_Titles" localSheetId="7">'D.1.4.2 - Zařízení vzduch...'!$88:$88</definedName>
    <definedName name="_xlnm.Print_Titles" localSheetId="8">'D.1.4.3 - Zařízení pro vy...'!$88:$88</definedName>
    <definedName name="_xlnm.Print_Titles" localSheetId="9">'D.1.4.4_SO 01 - Silnoprou...'!$88:$88</definedName>
    <definedName name="_xlnm.Print_Titles" localSheetId="10">'D.1.4.4_SO 02 - Silnoprou...'!$88:$88</definedName>
    <definedName name="_xlnm.Print_Titles" localSheetId="11">'D.1.4.5 - Slaboproudé roz...'!$88:$88</definedName>
    <definedName name="_xlnm.Print_Titles" localSheetId="12">'D.1.4.6 - Měření a regulace'!$88:$88</definedName>
    <definedName name="_xlnm.Print_Titles" localSheetId="13">'D.2.1 - Zdravotní technol...'!$82:$82</definedName>
    <definedName name="_xlnm.Print_Titles" localSheetId="14">'D.2.2 - Medicinální plyny'!$82:$82</definedName>
    <definedName name="_xlnm.Print_Titles" localSheetId="15">'D.2.3 - Potrubní pošta'!$82:$82</definedName>
    <definedName name="_xlnm.Print_Titles" localSheetId="16">'D.2.4 - Interiér'!$82:$82</definedName>
    <definedName name="_xlnm.Print_Titles" localSheetId="0">'Rekapitulace stavby'!$49:$49</definedName>
    <definedName name="_xlnm.Print_Titles" localSheetId="1">'VON - Vedlejší a ostatní ...'!$82:$82</definedName>
    <definedName name="_xlnm.Print_Area" localSheetId="2">'D.1.1_SO 01 - Architekton...'!$C$4:$J$38,'D.1.1_SO 01 - Architekton...'!$C$44:$J$85,'D.1.1_SO 01 - Architekton...'!$C$91:$K$725</definedName>
    <definedName name="_xlnm.Print_Area" localSheetId="3">'D.1.1_SO 02 - Architekton...'!$C$4:$J$38,'D.1.1_SO 02 - Architekton...'!$C$44:$J$80,'D.1.1_SO 02 - Architekton...'!$C$86:$K$453</definedName>
    <definedName name="_xlnm.Print_Area" localSheetId="4">'D.1.2 - Stavebně konstruk...'!$C$4:$J$38,'D.1.2 - Stavebně konstruk...'!$C$44:$J$62,'D.1.2 - Stavebně konstruk...'!$C$68:$K$85</definedName>
    <definedName name="_xlnm.Print_Area" localSheetId="5">'D.1.3 - Požárně bezpečnos...'!$C$4:$J$38,'D.1.3 - Požárně bezpečnos...'!$C$44:$J$63,'D.1.3 - Požárně bezpečnos...'!$C$69:$K$95</definedName>
    <definedName name="_xlnm.Print_Area" localSheetId="6">'D.1.4.1 - Zdravotně techn...'!$C$4:$J$40,'D.1.4.1 - Zdravotně techn...'!$C$46:$J$66,'D.1.4.1 - Zdravotně techn...'!$C$72:$K$91</definedName>
    <definedName name="_xlnm.Print_Area" localSheetId="7">'D.1.4.2 - Zařízení vzduch...'!$C$4:$J$40,'D.1.4.2 - Zařízení vzduch...'!$C$46:$J$66,'D.1.4.2 - Zařízení vzduch...'!$C$72:$K$91</definedName>
    <definedName name="_xlnm.Print_Area" localSheetId="8">'D.1.4.3 - Zařízení pro vy...'!$C$4:$J$40,'D.1.4.3 - Zařízení pro vy...'!$C$46:$J$66,'D.1.4.3 - Zařízení pro vy...'!$C$72:$K$91</definedName>
    <definedName name="_xlnm.Print_Area" localSheetId="9">'D.1.4.4_SO 01 - Silnoprou...'!$C$4:$J$40,'D.1.4.4_SO 01 - Silnoprou...'!$C$46:$J$66,'D.1.4.4_SO 01 - Silnoprou...'!$C$72:$K$91</definedName>
    <definedName name="_xlnm.Print_Area" localSheetId="10">'D.1.4.4_SO 02 - Silnoprou...'!$C$4:$J$40,'D.1.4.4_SO 02 - Silnoprou...'!$C$46:$J$66,'D.1.4.4_SO 02 - Silnoprou...'!$C$72:$K$91</definedName>
    <definedName name="_xlnm.Print_Area" localSheetId="11">'D.1.4.5 - Slaboproudé roz...'!$C$4:$J$40,'D.1.4.5 - Slaboproudé roz...'!$C$46:$J$66,'D.1.4.5 - Slaboproudé roz...'!$C$72:$K$91</definedName>
    <definedName name="_xlnm.Print_Area" localSheetId="12">'D.1.4.6 - Měření a regulace'!$C$4:$J$40,'D.1.4.6 - Měření a regulace'!$C$46:$J$66,'D.1.4.6 - Měření a regulace'!$C$72:$K$91</definedName>
    <definedName name="_xlnm.Print_Area" localSheetId="13">'D.2.1 - Zdravotní technol...'!$C$4:$J$38,'D.2.1 - Zdravotní technol...'!$C$44:$J$62,'D.2.1 - Zdravotní technol...'!$C$68:$K$85</definedName>
    <definedName name="_xlnm.Print_Area" localSheetId="14">'D.2.2 - Medicinální plyny'!$C$4:$J$38,'D.2.2 - Medicinální plyny'!$C$44:$J$62,'D.2.2 - Medicinální plyny'!$C$68:$K$85</definedName>
    <definedName name="_xlnm.Print_Area" localSheetId="15">'D.2.3 - Potrubní pošta'!$C$4:$J$38,'D.2.3 - Potrubní pošta'!$C$44:$J$62,'D.2.3 - Potrubní pošta'!$C$68:$K$85</definedName>
    <definedName name="_xlnm.Print_Area" localSheetId="16">'D.2.4 - Interiér'!$C$4:$J$38,'D.2.4 - Interiér'!$C$44:$J$62,'D.2.4 - Interiér'!$C$68:$K$86</definedName>
    <definedName name="_xlnm.Print_Area" localSheetId="17">'Pokyny pro vyplnění'!$B$2:$K$69,'Pokyny pro vyplnění'!$B$72:$K$116,'Pokyny pro vyplnění'!$B$119:$K$188,'Pokyny pro vyplnění'!$B$196:$K$216</definedName>
    <definedName name="_xlnm.Print_Area" localSheetId="0">'Rekapitulace stavby'!$D$4:$AO$33,'Rekapitulace stavby'!$C$39:$AQ$71</definedName>
    <definedName name="_xlnm.Print_Area" localSheetId="1">'VON - Vedlejší a ostatní ...'!$C$4:$J$36,'VON - Vedlejší a ostatní ...'!$C$42:$J$64,'VON - Vedlejší a ostatní ...'!$C$70:$K$110</definedName>
  </definedNames>
  <calcPr calcId="162913"/>
</workbook>
</file>

<file path=xl/calcChain.xml><?xml version="1.0" encoding="utf-8"?>
<calcChain xmlns="http://schemas.openxmlformats.org/spreadsheetml/2006/main">
  <c r="AY70" i="1" l="1"/>
  <c r="AX70" i="1"/>
  <c r="F36" i="17"/>
  <c r="BD70" i="1" s="1"/>
  <c r="BI86" i="17"/>
  <c r="BH86" i="17"/>
  <c r="BG86" i="17"/>
  <c r="BF86" i="17"/>
  <c r="T86" i="17"/>
  <c r="R86" i="17"/>
  <c r="P86" i="17"/>
  <c r="BK86" i="17"/>
  <c r="J86" i="17"/>
  <c r="BE86" i="17" s="1"/>
  <c r="BI85" i="17"/>
  <c r="BH85" i="17"/>
  <c r="BG85" i="17"/>
  <c r="F34" i="17" s="1"/>
  <c r="BB70" i="1" s="1"/>
  <c r="BF85" i="17"/>
  <c r="J33" i="17" s="1"/>
  <c r="AW70" i="1" s="1"/>
  <c r="T85" i="17"/>
  <c r="T84" i="17" s="1"/>
  <c r="T83" i="17" s="1"/>
  <c r="R85" i="17"/>
  <c r="R84" i="17" s="1"/>
  <c r="R83" i="17" s="1"/>
  <c r="P85" i="17"/>
  <c r="P84" i="17" s="1"/>
  <c r="P83" i="17" s="1"/>
  <c r="AU70" i="1" s="1"/>
  <c r="BK85" i="17"/>
  <c r="BK84" i="17" s="1"/>
  <c r="J85" i="17"/>
  <c r="BE85" i="17" s="1"/>
  <c r="J79" i="17"/>
  <c r="F79" i="17"/>
  <c r="J77" i="17"/>
  <c r="F77" i="17"/>
  <c r="E75" i="17"/>
  <c r="J55" i="17"/>
  <c r="F55" i="17"/>
  <c r="F53" i="17"/>
  <c r="E51" i="17"/>
  <c r="J20" i="17"/>
  <c r="E20" i="17"/>
  <c r="F56" i="17" s="1"/>
  <c r="J19" i="17"/>
  <c r="J14" i="17"/>
  <c r="J53" i="17" s="1"/>
  <c r="E7" i="17"/>
  <c r="E47" i="17" s="1"/>
  <c r="T84" i="16"/>
  <c r="T83" i="16" s="1"/>
  <c r="R84" i="16"/>
  <c r="R83" i="16" s="1"/>
  <c r="P84" i="16"/>
  <c r="P83" i="16"/>
  <c r="AU69" i="1" s="1"/>
  <c r="AY69" i="1"/>
  <c r="AX69" i="1"/>
  <c r="F36" i="16"/>
  <c r="BD69" i="1" s="1"/>
  <c r="F35" i="16"/>
  <c r="BC69" i="1" s="1"/>
  <c r="BI85" i="16"/>
  <c r="BH85" i="16"/>
  <c r="BG85" i="16"/>
  <c r="F34" i="16" s="1"/>
  <c r="BB69" i="1" s="1"/>
  <c r="BF85" i="16"/>
  <c r="J33" i="16" s="1"/>
  <c r="AW69" i="1" s="1"/>
  <c r="T85" i="16"/>
  <c r="R85" i="16"/>
  <c r="P85" i="16"/>
  <c r="BK85" i="16"/>
  <c r="BK84" i="16" s="1"/>
  <c r="J85" i="16"/>
  <c r="BE85" i="16" s="1"/>
  <c r="J79" i="16"/>
  <c r="F79" i="16"/>
  <c r="F77" i="16"/>
  <c r="E75" i="16"/>
  <c r="E71" i="16"/>
  <c r="F56" i="16"/>
  <c r="J55" i="16"/>
  <c r="F55" i="16"/>
  <c r="F53" i="16"/>
  <c r="E51" i="16"/>
  <c r="J20" i="16"/>
  <c r="E20" i="16"/>
  <c r="F80" i="16" s="1"/>
  <c r="J19" i="16"/>
  <c r="J14" i="16"/>
  <c r="J53" i="16" s="1"/>
  <c r="E7" i="16"/>
  <c r="E47" i="16" s="1"/>
  <c r="J84" i="15"/>
  <c r="J61" i="15" s="1"/>
  <c r="BK84" i="15"/>
  <c r="BK83" i="15" s="1"/>
  <c r="J83" i="15" s="1"/>
  <c r="AY68" i="1"/>
  <c r="AX68" i="1"/>
  <c r="J33" i="15"/>
  <c r="AW68" i="1" s="1"/>
  <c r="F33" i="15"/>
  <c r="BA68" i="1" s="1"/>
  <c r="BI85" i="15"/>
  <c r="F36" i="15" s="1"/>
  <c r="BD68" i="1" s="1"/>
  <c r="BH85" i="15"/>
  <c r="F35" i="15" s="1"/>
  <c r="BC68" i="1" s="1"/>
  <c r="BG85" i="15"/>
  <c r="F34" i="15" s="1"/>
  <c r="BB68" i="1" s="1"/>
  <c r="BF85" i="15"/>
  <c r="BE85" i="15"/>
  <c r="J32" i="15" s="1"/>
  <c r="AV68" i="1" s="1"/>
  <c r="T85" i="15"/>
  <c r="T84" i="15" s="1"/>
  <c r="T83" i="15" s="1"/>
  <c r="R85" i="15"/>
  <c r="R84" i="15" s="1"/>
  <c r="R83" i="15" s="1"/>
  <c r="P85" i="15"/>
  <c r="P84" i="15" s="1"/>
  <c r="P83" i="15" s="1"/>
  <c r="AU68" i="1" s="1"/>
  <c r="BK85" i="15"/>
  <c r="J85" i="15"/>
  <c r="J79" i="15"/>
  <c r="F79" i="15"/>
  <c r="F77" i="15"/>
  <c r="E75" i="15"/>
  <c r="J55" i="15"/>
  <c r="F55" i="15"/>
  <c r="F53" i="15"/>
  <c r="E51" i="15"/>
  <c r="J20" i="15"/>
  <c r="E20" i="15"/>
  <c r="F56" i="15" s="1"/>
  <c r="J19" i="15"/>
  <c r="J14" i="15"/>
  <c r="J77" i="15" s="1"/>
  <c r="E7" i="15"/>
  <c r="E47" i="15" s="1"/>
  <c r="T84" i="14"/>
  <c r="T83" i="14"/>
  <c r="AY67" i="1"/>
  <c r="AX67" i="1"/>
  <c r="F35" i="14"/>
  <c r="BC67" i="1" s="1"/>
  <c r="BI85" i="14"/>
  <c r="F36" i="14" s="1"/>
  <c r="BD67" i="1" s="1"/>
  <c r="BH85" i="14"/>
  <c r="BG85" i="14"/>
  <c r="F34" i="14" s="1"/>
  <c r="BB67" i="1" s="1"/>
  <c r="BF85" i="14"/>
  <c r="J33" i="14" s="1"/>
  <c r="AW67" i="1" s="1"/>
  <c r="T85" i="14"/>
  <c r="R85" i="14"/>
  <c r="R84" i="14" s="1"/>
  <c r="R83" i="14" s="1"/>
  <c r="P85" i="14"/>
  <c r="P84" i="14" s="1"/>
  <c r="P83" i="14" s="1"/>
  <c r="AU67" i="1" s="1"/>
  <c r="BK85" i="14"/>
  <c r="BK84" i="14" s="1"/>
  <c r="J85" i="14"/>
  <c r="BE85" i="14" s="1"/>
  <c r="J79" i="14"/>
  <c r="F79" i="14"/>
  <c r="F77" i="14"/>
  <c r="E75" i="14"/>
  <c r="E71" i="14"/>
  <c r="F56" i="14"/>
  <c r="J55" i="14"/>
  <c r="F55" i="14"/>
  <c r="F53" i="14"/>
  <c r="E51" i="14"/>
  <c r="E47" i="14"/>
  <c r="J20" i="14"/>
  <c r="E20" i="14"/>
  <c r="F80" i="14" s="1"/>
  <c r="J19" i="14"/>
  <c r="J14" i="14"/>
  <c r="J53" i="14" s="1"/>
  <c r="E7" i="14"/>
  <c r="T90" i="13"/>
  <c r="T89" i="13" s="1"/>
  <c r="R90" i="13"/>
  <c r="R89" i="13" s="1"/>
  <c r="BD65" i="1"/>
  <c r="AY65" i="1"/>
  <c r="AX65" i="1"/>
  <c r="F38" i="13"/>
  <c r="F37" i="13"/>
  <c r="BC65" i="1" s="1"/>
  <c r="F36" i="13"/>
  <c r="BB65" i="1" s="1"/>
  <c r="BI91" i="13"/>
  <c r="BH91" i="13"/>
  <c r="BG91" i="13"/>
  <c r="BF91" i="13"/>
  <c r="BE91" i="13"/>
  <c r="J34" i="13" s="1"/>
  <c r="AV65" i="1" s="1"/>
  <c r="T91" i="13"/>
  <c r="R91" i="13"/>
  <c r="P91" i="13"/>
  <c r="P90" i="13" s="1"/>
  <c r="P89" i="13" s="1"/>
  <c r="AU65" i="1" s="1"/>
  <c r="BK91" i="13"/>
  <c r="BK90" i="13" s="1"/>
  <c r="J90" i="13" s="1"/>
  <c r="J65" i="13" s="1"/>
  <c r="J91" i="13"/>
  <c r="J85" i="13"/>
  <c r="F85" i="13"/>
  <c r="F83" i="13"/>
  <c r="E81" i="13"/>
  <c r="J59" i="13"/>
  <c r="F59" i="13"/>
  <c r="F57" i="13"/>
  <c r="E55" i="13"/>
  <c r="J22" i="13"/>
  <c r="E22" i="13"/>
  <c r="F60" i="13" s="1"/>
  <c r="J21" i="13"/>
  <c r="J16" i="13"/>
  <c r="J57" i="13" s="1"/>
  <c r="E7" i="13"/>
  <c r="E49" i="13" s="1"/>
  <c r="BK90" i="12"/>
  <c r="BC64" i="1"/>
  <c r="AY64" i="1"/>
  <c r="AX64" i="1"/>
  <c r="F37" i="12"/>
  <c r="F35" i="12"/>
  <c r="BA64" i="1" s="1"/>
  <c r="J34" i="12"/>
  <c r="AV64" i="1" s="1"/>
  <c r="BI91" i="12"/>
  <c r="F38" i="12" s="1"/>
  <c r="BD64" i="1" s="1"/>
  <c r="BH91" i="12"/>
  <c r="BG91" i="12"/>
  <c r="F36" i="12" s="1"/>
  <c r="BB64" i="1" s="1"/>
  <c r="BB58" i="1" s="1"/>
  <c r="AX58" i="1" s="1"/>
  <c r="BF91" i="12"/>
  <c r="J35" i="12" s="1"/>
  <c r="AW64" i="1" s="1"/>
  <c r="T91" i="12"/>
  <c r="T90" i="12" s="1"/>
  <c r="T89" i="12" s="1"/>
  <c r="R91" i="12"/>
  <c r="R90" i="12" s="1"/>
  <c r="R89" i="12" s="1"/>
  <c r="P91" i="12"/>
  <c r="P90" i="12" s="1"/>
  <c r="P89" i="12" s="1"/>
  <c r="AU64" i="1" s="1"/>
  <c r="BK91" i="12"/>
  <c r="J91" i="12"/>
  <c r="BE91" i="12" s="1"/>
  <c r="F34" i="12" s="1"/>
  <c r="AZ64" i="1" s="1"/>
  <c r="J85" i="12"/>
  <c r="F85" i="12"/>
  <c r="J83" i="12"/>
  <c r="F83" i="12"/>
  <c r="E81" i="12"/>
  <c r="F60" i="12"/>
  <c r="J59" i="12"/>
  <c r="F59" i="12"/>
  <c r="F57" i="12"/>
  <c r="E55" i="12"/>
  <c r="J22" i="12"/>
  <c r="E22" i="12"/>
  <c r="F86" i="12" s="1"/>
  <c r="J21" i="12"/>
  <c r="J16" i="12"/>
  <c r="J57" i="12" s="1"/>
  <c r="E7" i="12"/>
  <c r="R90" i="11"/>
  <c r="R89" i="11"/>
  <c r="P89" i="11"/>
  <c r="AU63" i="1" s="1"/>
  <c r="AY63" i="1"/>
  <c r="AX63" i="1"/>
  <c r="F38" i="11"/>
  <c r="BD63" i="1" s="1"/>
  <c r="BI91" i="11"/>
  <c r="BH91" i="11"/>
  <c r="F37" i="11" s="1"/>
  <c r="BC63" i="1" s="1"/>
  <c r="BG91" i="11"/>
  <c r="F36" i="11" s="1"/>
  <c r="BB63" i="1" s="1"/>
  <c r="BF91" i="11"/>
  <c r="J35" i="11" s="1"/>
  <c r="AW63" i="1" s="1"/>
  <c r="T91" i="11"/>
  <c r="T90" i="11" s="1"/>
  <c r="T89" i="11" s="1"/>
  <c r="R91" i="11"/>
  <c r="P91" i="11"/>
  <c r="P90" i="11" s="1"/>
  <c r="BK91" i="11"/>
  <c r="BK90" i="11" s="1"/>
  <c r="J91" i="11"/>
  <c r="BE91" i="11" s="1"/>
  <c r="J85" i="11"/>
  <c r="F85" i="11"/>
  <c r="F83" i="11"/>
  <c r="E81" i="11"/>
  <c r="E75" i="11"/>
  <c r="J59" i="11"/>
  <c r="F59" i="11"/>
  <c r="F57" i="11"/>
  <c r="E55" i="11"/>
  <c r="E49" i="11"/>
  <c r="J22" i="11"/>
  <c r="E22" i="11"/>
  <c r="F60" i="11" s="1"/>
  <c r="J21" i="11"/>
  <c r="J16" i="11"/>
  <c r="J57" i="11" s="1"/>
  <c r="E7" i="11"/>
  <c r="R90" i="10"/>
  <c r="R89" i="10" s="1"/>
  <c r="P90" i="10"/>
  <c r="P89" i="10" s="1"/>
  <c r="AU62" i="1" s="1"/>
  <c r="AY62" i="1"/>
  <c r="AX62" i="1"/>
  <c r="F36" i="10"/>
  <c r="BB62" i="1" s="1"/>
  <c r="J35" i="10"/>
  <c r="AW62" i="1" s="1"/>
  <c r="BI91" i="10"/>
  <c r="F38" i="10" s="1"/>
  <c r="BD62" i="1" s="1"/>
  <c r="BD58" i="1" s="1"/>
  <c r="BH91" i="10"/>
  <c r="F37" i="10" s="1"/>
  <c r="BC62" i="1" s="1"/>
  <c r="BG91" i="10"/>
  <c r="BF91" i="10"/>
  <c r="F35" i="10" s="1"/>
  <c r="BA62" i="1" s="1"/>
  <c r="BE91" i="10"/>
  <c r="T91" i="10"/>
  <c r="T90" i="10" s="1"/>
  <c r="T89" i="10" s="1"/>
  <c r="R91" i="10"/>
  <c r="P91" i="10"/>
  <c r="BK91" i="10"/>
  <c r="BK90" i="10" s="1"/>
  <c r="J91" i="10"/>
  <c r="J85" i="10"/>
  <c r="F85" i="10"/>
  <c r="F83" i="10"/>
  <c r="E81" i="10"/>
  <c r="J59" i="10"/>
  <c r="F59" i="10"/>
  <c r="F57" i="10"/>
  <c r="E55" i="10"/>
  <c r="J22" i="10"/>
  <c r="E22" i="10"/>
  <c r="F60" i="10" s="1"/>
  <c r="J21" i="10"/>
  <c r="J16" i="10"/>
  <c r="J57" i="10" s="1"/>
  <c r="E7" i="10"/>
  <c r="E49" i="10" s="1"/>
  <c r="BK90" i="9"/>
  <c r="BK89" i="9" s="1"/>
  <c r="J89" i="9" s="1"/>
  <c r="J31" i="9" s="1"/>
  <c r="T89" i="9"/>
  <c r="AY61" i="1"/>
  <c r="AX61" i="1"/>
  <c r="J64" i="9"/>
  <c r="BI91" i="9"/>
  <c r="F38" i="9" s="1"/>
  <c r="BD61" i="1" s="1"/>
  <c r="BH91" i="9"/>
  <c r="F37" i="9" s="1"/>
  <c r="BC61" i="1" s="1"/>
  <c r="BG91" i="9"/>
  <c r="F36" i="9" s="1"/>
  <c r="BB61" i="1" s="1"/>
  <c r="BF91" i="9"/>
  <c r="J35" i="9" s="1"/>
  <c r="AW61" i="1" s="1"/>
  <c r="T91" i="9"/>
  <c r="T90" i="9" s="1"/>
  <c r="R91" i="9"/>
  <c r="R90" i="9" s="1"/>
  <c r="R89" i="9" s="1"/>
  <c r="P91" i="9"/>
  <c r="P90" i="9" s="1"/>
  <c r="P89" i="9" s="1"/>
  <c r="AU61" i="1" s="1"/>
  <c r="BK91" i="9"/>
  <c r="J91" i="9"/>
  <c r="BE91" i="9" s="1"/>
  <c r="J34" i="9" s="1"/>
  <c r="AV61" i="1" s="1"/>
  <c r="J85" i="9"/>
  <c r="F85" i="9"/>
  <c r="J83" i="9"/>
  <c r="F83" i="9"/>
  <c r="E81" i="9"/>
  <c r="J59" i="9"/>
  <c r="F59" i="9"/>
  <c r="F57" i="9"/>
  <c r="E55" i="9"/>
  <c r="J22" i="9"/>
  <c r="E22" i="9"/>
  <c r="F60" i="9" s="1"/>
  <c r="J21" i="9"/>
  <c r="J16" i="9"/>
  <c r="J57" i="9" s="1"/>
  <c r="E7" i="9"/>
  <c r="E49" i="9" s="1"/>
  <c r="T90" i="8"/>
  <c r="T89" i="8" s="1"/>
  <c r="AY60" i="1"/>
  <c r="AX60" i="1"/>
  <c r="F38" i="8"/>
  <c r="BD60" i="1" s="1"/>
  <c r="F37" i="8"/>
  <c r="BC60" i="1" s="1"/>
  <c r="BI91" i="8"/>
  <c r="BH91" i="8"/>
  <c r="BG91" i="8"/>
  <c r="F36" i="8" s="1"/>
  <c r="BB60" i="1" s="1"/>
  <c r="BF91" i="8"/>
  <c r="J35" i="8" s="1"/>
  <c r="AW60" i="1" s="1"/>
  <c r="T91" i="8"/>
  <c r="R91" i="8"/>
  <c r="R90" i="8" s="1"/>
  <c r="R89" i="8" s="1"/>
  <c r="P91" i="8"/>
  <c r="P90" i="8" s="1"/>
  <c r="P89" i="8" s="1"/>
  <c r="AU60" i="1" s="1"/>
  <c r="BK91" i="8"/>
  <c r="BK90" i="8" s="1"/>
  <c r="J91" i="8"/>
  <c r="BE91" i="8" s="1"/>
  <c r="J85" i="8"/>
  <c r="F85" i="8"/>
  <c r="F83" i="8"/>
  <c r="E81" i="8"/>
  <c r="E75" i="8"/>
  <c r="F60" i="8"/>
  <c r="J59" i="8"/>
  <c r="F59" i="8"/>
  <c r="F57" i="8"/>
  <c r="E55" i="8"/>
  <c r="J22" i="8"/>
  <c r="E22" i="8"/>
  <c r="F86" i="8" s="1"/>
  <c r="J21" i="8"/>
  <c r="J16" i="8"/>
  <c r="J57" i="8" s="1"/>
  <c r="E7" i="8"/>
  <c r="E49" i="8" s="1"/>
  <c r="J90" i="7"/>
  <c r="J65" i="7" s="1"/>
  <c r="AY59" i="1"/>
  <c r="AX59" i="1"/>
  <c r="AU59" i="1"/>
  <c r="J35" i="7"/>
  <c r="AW59" i="1" s="1"/>
  <c r="F35" i="7"/>
  <c r="BA59" i="1" s="1"/>
  <c r="BI91" i="7"/>
  <c r="F38" i="7" s="1"/>
  <c r="BD59" i="1" s="1"/>
  <c r="BH91" i="7"/>
  <c r="F37" i="7" s="1"/>
  <c r="BC59" i="1" s="1"/>
  <c r="BC58" i="1" s="1"/>
  <c r="AY58" i="1" s="1"/>
  <c r="BG91" i="7"/>
  <c r="F36" i="7" s="1"/>
  <c r="BB59" i="1" s="1"/>
  <c r="BF91" i="7"/>
  <c r="BE91" i="7"/>
  <c r="J34" i="7" s="1"/>
  <c r="AV59" i="1" s="1"/>
  <c r="T91" i="7"/>
  <c r="T90" i="7" s="1"/>
  <c r="T89" i="7" s="1"/>
  <c r="R91" i="7"/>
  <c r="R90" i="7" s="1"/>
  <c r="R89" i="7" s="1"/>
  <c r="P91" i="7"/>
  <c r="P90" i="7" s="1"/>
  <c r="P89" i="7" s="1"/>
  <c r="BK91" i="7"/>
  <c r="BK90" i="7" s="1"/>
  <c r="BK89" i="7" s="1"/>
  <c r="J89" i="7" s="1"/>
  <c r="J91" i="7"/>
  <c r="J85" i="7"/>
  <c r="F85" i="7"/>
  <c r="F83" i="7"/>
  <c r="E81" i="7"/>
  <c r="J59" i="7"/>
  <c r="F59" i="7"/>
  <c r="J57" i="7"/>
  <c r="F57" i="7"/>
  <c r="E55" i="7"/>
  <c r="J22" i="7"/>
  <c r="E22" i="7"/>
  <c r="F60" i="7" s="1"/>
  <c r="J21" i="7"/>
  <c r="J16" i="7"/>
  <c r="J83" i="7" s="1"/>
  <c r="E7" i="7"/>
  <c r="E49" i="7" s="1"/>
  <c r="AY57" i="1"/>
  <c r="AX57" i="1"/>
  <c r="F34" i="6"/>
  <c r="BB57" i="1" s="1"/>
  <c r="BI92" i="6"/>
  <c r="BH92" i="6"/>
  <c r="BG92" i="6"/>
  <c r="BF92" i="6"/>
  <c r="BE92" i="6"/>
  <c r="T92" i="6"/>
  <c r="R92" i="6"/>
  <c r="P92" i="6"/>
  <c r="BK92" i="6"/>
  <c r="J92" i="6"/>
  <c r="BI87" i="6"/>
  <c r="F36" i="6" s="1"/>
  <c r="BD57" i="1" s="1"/>
  <c r="BH87" i="6"/>
  <c r="F35" i="6" s="1"/>
  <c r="BC57" i="1" s="1"/>
  <c r="BG87" i="6"/>
  <c r="BF87" i="6"/>
  <c r="J33" i="6" s="1"/>
  <c r="AW57" i="1" s="1"/>
  <c r="T87" i="6"/>
  <c r="T86" i="6" s="1"/>
  <c r="T85" i="6" s="1"/>
  <c r="T84" i="6" s="1"/>
  <c r="R87" i="6"/>
  <c r="R86" i="6" s="1"/>
  <c r="R85" i="6" s="1"/>
  <c r="R84" i="6" s="1"/>
  <c r="P87" i="6"/>
  <c r="P86" i="6" s="1"/>
  <c r="P85" i="6" s="1"/>
  <c r="P84" i="6" s="1"/>
  <c r="AU57" i="1" s="1"/>
  <c r="BK87" i="6"/>
  <c r="BK86" i="6" s="1"/>
  <c r="J87" i="6"/>
  <c r="BE87" i="6" s="1"/>
  <c r="J80" i="6"/>
  <c r="F80" i="6"/>
  <c r="F78" i="6"/>
  <c r="E76" i="6"/>
  <c r="J55" i="6"/>
  <c r="F55" i="6"/>
  <c r="F53" i="6"/>
  <c r="E51" i="6"/>
  <c r="E47" i="6"/>
  <c r="J20" i="6"/>
  <c r="E20" i="6"/>
  <c r="F56" i="6" s="1"/>
  <c r="J19" i="6"/>
  <c r="J14" i="6"/>
  <c r="J53" i="6" s="1"/>
  <c r="E7" i="6"/>
  <c r="E72" i="6" s="1"/>
  <c r="T84" i="5"/>
  <c r="T83" i="5" s="1"/>
  <c r="R84" i="5"/>
  <c r="R83" i="5" s="1"/>
  <c r="BK83" i="5"/>
  <c r="J83" i="5" s="1"/>
  <c r="AY56" i="1"/>
  <c r="AX56" i="1"/>
  <c r="F35" i="5"/>
  <c r="BC56" i="1" s="1"/>
  <c r="F34" i="5"/>
  <c r="BB56" i="1" s="1"/>
  <c r="BI85" i="5"/>
  <c r="F36" i="5" s="1"/>
  <c r="BD56" i="1" s="1"/>
  <c r="BH85" i="5"/>
  <c r="BG85" i="5"/>
  <c r="BF85" i="5"/>
  <c r="BE85" i="5"/>
  <c r="J32" i="5" s="1"/>
  <c r="AV56" i="1" s="1"/>
  <c r="T85" i="5"/>
  <c r="R85" i="5"/>
  <c r="P85" i="5"/>
  <c r="P84" i="5" s="1"/>
  <c r="P83" i="5" s="1"/>
  <c r="AU56" i="1" s="1"/>
  <c r="BK85" i="5"/>
  <c r="BK84" i="5" s="1"/>
  <c r="J84" i="5" s="1"/>
  <c r="J61" i="5" s="1"/>
  <c r="J85" i="5"/>
  <c r="J79" i="5"/>
  <c r="F79" i="5"/>
  <c r="F77" i="5"/>
  <c r="E75" i="5"/>
  <c r="J55" i="5"/>
  <c r="F55" i="5"/>
  <c r="F53" i="5"/>
  <c r="E51" i="5"/>
  <c r="J20" i="5"/>
  <c r="E20" i="5"/>
  <c r="F56" i="5" s="1"/>
  <c r="J19" i="5"/>
  <c r="J14" i="5"/>
  <c r="J53" i="5" s="1"/>
  <c r="E7" i="5"/>
  <c r="E47" i="5" s="1"/>
  <c r="P392" i="4"/>
  <c r="T374" i="4"/>
  <c r="R324" i="4"/>
  <c r="AY55" i="1"/>
  <c r="AX55" i="1"/>
  <c r="BI452" i="4"/>
  <c r="BH452" i="4"/>
  <c r="BG452" i="4"/>
  <c r="BF452" i="4"/>
  <c r="BE452" i="4"/>
  <c r="T452" i="4"/>
  <c r="R452" i="4"/>
  <c r="P452" i="4"/>
  <c r="BK452" i="4"/>
  <c r="J452" i="4"/>
  <c r="BI448" i="4"/>
  <c r="BH448" i="4"/>
  <c r="BG448" i="4"/>
  <c r="BF448" i="4"/>
  <c r="BE448" i="4"/>
  <c r="T448" i="4"/>
  <c r="R448" i="4"/>
  <c r="P448" i="4"/>
  <c r="BK448" i="4"/>
  <c r="J448" i="4"/>
  <c r="BI443" i="4"/>
  <c r="BH443" i="4"/>
  <c r="BG443" i="4"/>
  <c r="BF443" i="4"/>
  <c r="BE443" i="4"/>
  <c r="T443" i="4"/>
  <c r="R443" i="4"/>
  <c r="P443" i="4"/>
  <c r="BK443" i="4"/>
  <c r="J443" i="4"/>
  <c r="BI438" i="4"/>
  <c r="BH438" i="4"/>
  <c r="BG438" i="4"/>
  <c r="BF438" i="4"/>
  <c r="BE438" i="4"/>
  <c r="T438" i="4"/>
  <c r="R438" i="4"/>
  <c r="P438" i="4"/>
  <c r="BK438" i="4"/>
  <c r="J438" i="4"/>
  <c r="BI433" i="4"/>
  <c r="BH433" i="4"/>
  <c r="BG433" i="4"/>
  <c r="BF433" i="4"/>
  <c r="BE433" i="4"/>
  <c r="T433" i="4"/>
  <c r="R433" i="4"/>
  <c r="P433" i="4"/>
  <c r="BK433" i="4"/>
  <c r="J433" i="4"/>
  <c r="BI428" i="4"/>
  <c r="BH428" i="4"/>
  <c r="BG428" i="4"/>
  <c r="BF428" i="4"/>
  <c r="BE428" i="4"/>
  <c r="T428" i="4"/>
  <c r="R428" i="4"/>
  <c r="P428" i="4"/>
  <c r="BK428" i="4"/>
  <c r="J428" i="4"/>
  <c r="BI426" i="4"/>
  <c r="BH426" i="4"/>
  <c r="BG426" i="4"/>
  <c r="BF426" i="4"/>
  <c r="BE426" i="4"/>
  <c r="T426" i="4"/>
  <c r="R426" i="4"/>
  <c r="P426" i="4"/>
  <c r="BK426" i="4"/>
  <c r="J426" i="4"/>
  <c r="BI424" i="4"/>
  <c r="BH424" i="4"/>
  <c r="BG424" i="4"/>
  <c r="BF424" i="4"/>
  <c r="BE424" i="4"/>
  <c r="T424" i="4"/>
  <c r="R424" i="4"/>
  <c r="P424" i="4"/>
  <c r="BK424" i="4"/>
  <c r="J424" i="4"/>
  <c r="BI422" i="4"/>
  <c r="BH422" i="4"/>
  <c r="BG422" i="4"/>
  <c r="BF422" i="4"/>
  <c r="BE422" i="4"/>
  <c r="T422" i="4"/>
  <c r="R422" i="4"/>
  <c r="P422" i="4"/>
  <c r="BK422" i="4"/>
  <c r="J422" i="4"/>
  <c r="BI420" i="4"/>
  <c r="BH420" i="4"/>
  <c r="BG420" i="4"/>
  <c r="BF420" i="4"/>
  <c r="BE420" i="4"/>
  <c r="T420" i="4"/>
  <c r="R420" i="4"/>
  <c r="P420" i="4"/>
  <c r="BK420" i="4"/>
  <c r="J420" i="4"/>
  <c r="BI418" i="4"/>
  <c r="BH418" i="4"/>
  <c r="BG418" i="4"/>
  <c r="BF418" i="4"/>
  <c r="BE418" i="4"/>
  <c r="T418" i="4"/>
  <c r="R418" i="4"/>
  <c r="P418" i="4"/>
  <c r="BK418" i="4"/>
  <c r="J418" i="4"/>
  <c r="BI416" i="4"/>
  <c r="BH416" i="4"/>
  <c r="BG416" i="4"/>
  <c r="BF416" i="4"/>
  <c r="BE416" i="4"/>
  <c r="T416" i="4"/>
  <c r="R416" i="4"/>
  <c r="P416" i="4"/>
  <c r="BK416" i="4"/>
  <c r="J416" i="4"/>
  <c r="BI414" i="4"/>
  <c r="BH414" i="4"/>
  <c r="BG414" i="4"/>
  <c r="BF414" i="4"/>
  <c r="BE414" i="4"/>
  <c r="T414" i="4"/>
  <c r="R414" i="4"/>
  <c r="P414" i="4"/>
  <c r="BK414" i="4"/>
  <c r="J414" i="4"/>
  <c r="BI412" i="4"/>
  <c r="BH412" i="4"/>
  <c r="BG412" i="4"/>
  <c r="BF412" i="4"/>
  <c r="BE412" i="4"/>
  <c r="T412" i="4"/>
  <c r="R412" i="4"/>
  <c r="P412" i="4"/>
  <c r="BK412" i="4"/>
  <c r="J412" i="4"/>
  <c r="BI410" i="4"/>
  <c r="BH410" i="4"/>
  <c r="BG410" i="4"/>
  <c r="BF410" i="4"/>
  <c r="BE410" i="4"/>
  <c r="T410" i="4"/>
  <c r="R410" i="4"/>
  <c r="P410" i="4"/>
  <c r="BK410" i="4"/>
  <c r="BK407" i="4" s="1"/>
  <c r="J410" i="4"/>
  <c r="BI408" i="4"/>
  <c r="BH408" i="4"/>
  <c r="BG408" i="4"/>
  <c r="BF408" i="4"/>
  <c r="BE408" i="4"/>
  <c r="T408" i="4"/>
  <c r="T407" i="4" s="1"/>
  <c r="T406" i="4" s="1"/>
  <c r="R408" i="4"/>
  <c r="R407" i="4" s="1"/>
  <c r="R406" i="4" s="1"/>
  <c r="P408" i="4"/>
  <c r="P407" i="4" s="1"/>
  <c r="P406" i="4" s="1"/>
  <c r="BK408" i="4"/>
  <c r="J408" i="4"/>
  <c r="BI402" i="4"/>
  <c r="BH402" i="4"/>
  <c r="BG402" i="4"/>
  <c r="BF402" i="4"/>
  <c r="BE402" i="4"/>
  <c r="T402" i="4"/>
  <c r="R402" i="4"/>
  <c r="P402" i="4"/>
  <c r="BK402" i="4"/>
  <c r="J402" i="4"/>
  <c r="BI398" i="4"/>
  <c r="BH398" i="4"/>
  <c r="BG398" i="4"/>
  <c r="BF398" i="4"/>
  <c r="BE398" i="4"/>
  <c r="T398" i="4"/>
  <c r="R398" i="4"/>
  <c r="P398" i="4"/>
  <c r="BK398" i="4"/>
  <c r="J398" i="4"/>
  <c r="BI393" i="4"/>
  <c r="BH393" i="4"/>
  <c r="BG393" i="4"/>
  <c r="BF393" i="4"/>
  <c r="BE393" i="4"/>
  <c r="T393" i="4"/>
  <c r="T392" i="4" s="1"/>
  <c r="R393" i="4"/>
  <c r="R392" i="4" s="1"/>
  <c r="P393" i="4"/>
  <c r="BK393" i="4"/>
  <c r="BK392" i="4" s="1"/>
  <c r="J392" i="4" s="1"/>
  <c r="J77" i="4" s="1"/>
  <c r="J393" i="4"/>
  <c r="BI391" i="4"/>
  <c r="BH391" i="4"/>
  <c r="BG391" i="4"/>
  <c r="BF391" i="4"/>
  <c r="T391" i="4"/>
  <c r="R391" i="4"/>
  <c r="P391" i="4"/>
  <c r="BK391" i="4"/>
  <c r="J391" i="4"/>
  <c r="BE391" i="4" s="1"/>
  <c r="BI390" i="4"/>
  <c r="BH390" i="4"/>
  <c r="BG390" i="4"/>
  <c r="BF390" i="4"/>
  <c r="T390" i="4"/>
  <c r="R390" i="4"/>
  <c r="P390" i="4"/>
  <c r="BK390" i="4"/>
  <c r="J390" i="4"/>
  <c r="BE390" i="4" s="1"/>
  <c r="BI388" i="4"/>
  <c r="BH388" i="4"/>
  <c r="BG388" i="4"/>
  <c r="BF388" i="4"/>
  <c r="T388" i="4"/>
  <c r="R388" i="4"/>
  <c r="P388" i="4"/>
  <c r="BK388" i="4"/>
  <c r="J388" i="4"/>
  <c r="BE388" i="4" s="1"/>
  <c r="BI383" i="4"/>
  <c r="BH383" i="4"/>
  <c r="BG383" i="4"/>
  <c r="BF383" i="4"/>
  <c r="T383" i="4"/>
  <c r="T382" i="4" s="1"/>
  <c r="R383" i="4"/>
  <c r="R382" i="4" s="1"/>
  <c r="P383" i="4"/>
  <c r="BK383" i="4"/>
  <c r="BK382" i="4" s="1"/>
  <c r="J382" i="4" s="1"/>
  <c r="J76" i="4" s="1"/>
  <c r="J383" i="4"/>
  <c r="BE383" i="4" s="1"/>
  <c r="BI376" i="4"/>
  <c r="BH376" i="4"/>
  <c r="BG376" i="4"/>
  <c r="BF376" i="4"/>
  <c r="BE376" i="4"/>
  <c r="T376" i="4"/>
  <c r="R376" i="4"/>
  <c r="P376" i="4"/>
  <c r="BK376" i="4"/>
  <c r="J376" i="4"/>
  <c r="BI375" i="4"/>
  <c r="BH375" i="4"/>
  <c r="BG375" i="4"/>
  <c r="BF375" i="4"/>
  <c r="BE375" i="4"/>
  <c r="T375" i="4"/>
  <c r="R375" i="4"/>
  <c r="R374" i="4" s="1"/>
  <c r="P375" i="4"/>
  <c r="P374" i="4" s="1"/>
  <c r="BK375" i="4"/>
  <c r="BK374" i="4" s="1"/>
  <c r="J374" i="4" s="1"/>
  <c r="J75" i="4" s="1"/>
  <c r="J375" i="4"/>
  <c r="BI373" i="4"/>
  <c r="BH373" i="4"/>
  <c r="BG373" i="4"/>
  <c r="BF373" i="4"/>
  <c r="T373" i="4"/>
  <c r="R373" i="4"/>
  <c r="P373" i="4"/>
  <c r="BK373" i="4"/>
  <c r="J373" i="4"/>
  <c r="BE373" i="4" s="1"/>
  <c r="BI371" i="4"/>
  <c r="BH371" i="4"/>
  <c r="BG371" i="4"/>
  <c r="BF371" i="4"/>
  <c r="T371" i="4"/>
  <c r="R371" i="4"/>
  <c r="P371" i="4"/>
  <c r="BK371" i="4"/>
  <c r="J371" i="4"/>
  <c r="BE371" i="4" s="1"/>
  <c r="BI370" i="4"/>
  <c r="BH370" i="4"/>
  <c r="BG370" i="4"/>
  <c r="BF370" i="4"/>
  <c r="T370" i="4"/>
  <c r="R370" i="4"/>
  <c r="P370" i="4"/>
  <c r="BK370" i="4"/>
  <c r="J370" i="4"/>
  <c r="BE370" i="4" s="1"/>
  <c r="BI369" i="4"/>
  <c r="BH369" i="4"/>
  <c r="BG369" i="4"/>
  <c r="BF369" i="4"/>
  <c r="T369" i="4"/>
  <c r="R369" i="4"/>
  <c r="P369" i="4"/>
  <c r="BK369" i="4"/>
  <c r="J369" i="4"/>
  <c r="BE369" i="4" s="1"/>
  <c r="BI368" i="4"/>
  <c r="BH368" i="4"/>
  <c r="BG368" i="4"/>
  <c r="BF368" i="4"/>
  <c r="T368" i="4"/>
  <c r="R368" i="4"/>
  <c r="P368" i="4"/>
  <c r="BK368" i="4"/>
  <c r="J368" i="4"/>
  <c r="BE368" i="4" s="1"/>
  <c r="BI365" i="4"/>
  <c r="BH365" i="4"/>
  <c r="BG365" i="4"/>
  <c r="BF365" i="4"/>
  <c r="T365" i="4"/>
  <c r="R365" i="4"/>
  <c r="P365" i="4"/>
  <c r="BK365" i="4"/>
  <c r="J365" i="4"/>
  <c r="BE365" i="4" s="1"/>
  <c r="BI361" i="4"/>
  <c r="BH361" i="4"/>
  <c r="BG361" i="4"/>
  <c r="BF361" i="4"/>
  <c r="T361" i="4"/>
  <c r="T360" i="4" s="1"/>
  <c r="R361" i="4"/>
  <c r="R360" i="4" s="1"/>
  <c r="P361" i="4"/>
  <c r="BK361" i="4"/>
  <c r="BK360" i="4" s="1"/>
  <c r="J360" i="4" s="1"/>
  <c r="J74" i="4" s="1"/>
  <c r="J361" i="4"/>
  <c r="BE361" i="4" s="1"/>
  <c r="BI359" i="4"/>
  <c r="BH359" i="4"/>
  <c r="BG359" i="4"/>
  <c r="BF359" i="4"/>
  <c r="T359" i="4"/>
  <c r="R359" i="4"/>
  <c r="P359" i="4"/>
  <c r="BK359" i="4"/>
  <c r="J359" i="4"/>
  <c r="BE359" i="4" s="1"/>
  <c r="BI353" i="4"/>
  <c r="BH353" i="4"/>
  <c r="BG353" i="4"/>
  <c r="BF353" i="4"/>
  <c r="BE353" i="4"/>
  <c r="T353" i="4"/>
  <c r="T352" i="4" s="1"/>
  <c r="R353" i="4"/>
  <c r="R352" i="4" s="1"/>
  <c r="P353" i="4"/>
  <c r="P352" i="4" s="1"/>
  <c r="BK353" i="4"/>
  <c r="BK352" i="4" s="1"/>
  <c r="J352" i="4" s="1"/>
  <c r="J73" i="4" s="1"/>
  <c r="J353" i="4"/>
  <c r="BI351" i="4"/>
  <c r="BH351" i="4"/>
  <c r="BG351" i="4"/>
  <c r="BF351" i="4"/>
  <c r="T351" i="4"/>
  <c r="R351" i="4"/>
  <c r="P351" i="4"/>
  <c r="BK351" i="4"/>
  <c r="J351" i="4"/>
  <c r="BE351" i="4" s="1"/>
  <c r="BI348" i="4"/>
  <c r="BH348" i="4"/>
  <c r="BG348" i="4"/>
  <c r="BF348" i="4"/>
  <c r="T348" i="4"/>
  <c r="R348" i="4"/>
  <c r="P348" i="4"/>
  <c r="BK348" i="4"/>
  <c r="J348" i="4"/>
  <c r="BE348" i="4" s="1"/>
  <c r="BI343" i="4"/>
  <c r="BH343" i="4"/>
  <c r="BG343" i="4"/>
  <c r="BF343" i="4"/>
  <c r="T343" i="4"/>
  <c r="R343" i="4"/>
  <c r="P343" i="4"/>
  <c r="BK343" i="4"/>
  <c r="J343" i="4"/>
  <c r="BE343" i="4" s="1"/>
  <c r="BI340" i="4"/>
  <c r="BH340" i="4"/>
  <c r="BG340" i="4"/>
  <c r="BF340" i="4"/>
  <c r="BE340" i="4"/>
  <c r="T340" i="4"/>
  <c r="R340" i="4"/>
  <c r="P340" i="4"/>
  <c r="BK340" i="4"/>
  <c r="J340" i="4"/>
  <c r="BI335" i="4"/>
  <c r="BH335" i="4"/>
  <c r="BG335" i="4"/>
  <c r="BF335" i="4"/>
  <c r="T335" i="4"/>
  <c r="R335" i="4"/>
  <c r="P335" i="4"/>
  <c r="BK335" i="4"/>
  <c r="J335" i="4"/>
  <c r="BE335" i="4" s="1"/>
  <c r="BI330" i="4"/>
  <c r="BH330" i="4"/>
  <c r="BG330" i="4"/>
  <c r="BF330" i="4"/>
  <c r="BE330" i="4"/>
  <c r="T330" i="4"/>
  <c r="R330" i="4"/>
  <c r="P330" i="4"/>
  <c r="BK330" i="4"/>
  <c r="J330" i="4"/>
  <c r="BI329" i="4"/>
  <c r="BH329" i="4"/>
  <c r="BG329" i="4"/>
  <c r="BF329" i="4"/>
  <c r="BE329" i="4"/>
  <c r="T329" i="4"/>
  <c r="R329" i="4"/>
  <c r="P329" i="4"/>
  <c r="BK329" i="4"/>
  <c r="J329" i="4"/>
  <c r="BI328" i="4"/>
  <c r="BH328" i="4"/>
  <c r="BG328" i="4"/>
  <c r="BF328" i="4"/>
  <c r="T328" i="4"/>
  <c r="R328" i="4"/>
  <c r="P328" i="4"/>
  <c r="BK328" i="4"/>
  <c r="J328" i="4"/>
  <c r="BE328" i="4" s="1"/>
  <c r="BI325" i="4"/>
  <c r="BH325" i="4"/>
  <c r="BG325" i="4"/>
  <c r="BF325" i="4"/>
  <c r="BE325" i="4"/>
  <c r="T325" i="4"/>
  <c r="T324" i="4" s="1"/>
  <c r="R325" i="4"/>
  <c r="P325" i="4"/>
  <c r="P324" i="4" s="1"/>
  <c r="BK325" i="4"/>
  <c r="BK324" i="4" s="1"/>
  <c r="J324" i="4" s="1"/>
  <c r="J72" i="4" s="1"/>
  <c r="J325" i="4"/>
  <c r="BI323" i="4"/>
  <c r="BH323" i="4"/>
  <c r="BG323" i="4"/>
  <c r="BF323" i="4"/>
  <c r="BE323" i="4"/>
  <c r="T323" i="4"/>
  <c r="R323" i="4"/>
  <c r="P323" i="4"/>
  <c r="BK323" i="4"/>
  <c r="J323" i="4"/>
  <c r="BI322" i="4"/>
  <c r="BH322" i="4"/>
  <c r="BG322" i="4"/>
  <c r="BF322" i="4"/>
  <c r="BE322" i="4"/>
  <c r="T322" i="4"/>
  <c r="R322" i="4"/>
  <c r="P322" i="4"/>
  <c r="BK322" i="4"/>
  <c r="J322" i="4"/>
  <c r="BI321" i="4"/>
  <c r="BH321" i="4"/>
  <c r="BG321" i="4"/>
  <c r="BF321" i="4"/>
  <c r="T321" i="4"/>
  <c r="R321" i="4"/>
  <c r="P321" i="4"/>
  <c r="BK321" i="4"/>
  <c r="J321" i="4"/>
  <c r="BE321" i="4" s="1"/>
  <c r="BI320" i="4"/>
  <c r="BH320" i="4"/>
  <c r="BG320" i="4"/>
  <c r="BF320" i="4"/>
  <c r="BE320" i="4"/>
  <c r="T320" i="4"/>
  <c r="R320" i="4"/>
  <c r="P320" i="4"/>
  <c r="BK320" i="4"/>
  <c r="J320" i="4"/>
  <c r="BI316" i="4"/>
  <c r="BH316" i="4"/>
  <c r="BG316" i="4"/>
  <c r="BF316" i="4"/>
  <c r="BE316" i="4"/>
  <c r="T316" i="4"/>
  <c r="R316" i="4"/>
  <c r="P316" i="4"/>
  <c r="BK316" i="4"/>
  <c r="J316" i="4"/>
  <c r="BI311" i="4"/>
  <c r="BH311" i="4"/>
  <c r="BG311" i="4"/>
  <c r="BF311" i="4"/>
  <c r="BE311" i="4"/>
  <c r="T311" i="4"/>
  <c r="R311" i="4"/>
  <c r="P311" i="4"/>
  <c r="BK311" i="4"/>
  <c r="BK310" i="4" s="1"/>
  <c r="J310" i="4" s="1"/>
  <c r="J71" i="4" s="1"/>
  <c r="J311" i="4"/>
  <c r="BI309" i="4"/>
  <c r="BH309" i="4"/>
  <c r="BG309" i="4"/>
  <c r="BF309" i="4"/>
  <c r="BE309" i="4"/>
  <c r="T309" i="4"/>
  <c r="R309" i="4"/>
  <c r="P309" i="4"/>
  <c r="BK309" i="4"/>
  <c r="J309" i="4"/>
  <c r="BI308" i="4"/>
  <c r="BH308" i="4"/>
  <c r="BG308" i="4"/>
  <c r="BF308" i="4"/>
  <c r="T308" i="4"/>
  <c r="R308" i="4"/>
  <c r="P308" i="4"/>
  <c r="BK308" i="4"/>
  <c r="J308" i="4"/>
  <c r="BE308" i="4" s="1"/>
  <c r="BI306" i="4"/>
  <c r="BH306" i="4"/>
  <c r="BG306" i="4"/>
  <c r="BF306" i="4"/>
  <c r="BE306" i="4"/>
  <c r="T306" i="4"/>
  <c r="R306" i="4"/>
  <c r="P306" i="4"/>
  <c r="BK306" i="4"/>
  <c r="J306" i="4"/>
  <c r="BI304" i="4"/>
  <c r="BH304" i="4"/>
  <c r="BG304" i="4"/>
  <c r="BF304" i="4"/>
  <c r="T304" i="4"/>
  <c r="R304" i="4"/>
  <c r="P304" i="4"/>
  <c r="BK304" i="4"/>
  <c r="J304" i="4"/>
  <c r="BE304" i="4" s="1"/>
  <c r="BI302" i="4"/>
  <c r="BH302" i="4"/>
  <c r="BG302" i="4"/>
  <c r="BF302" i="4"/>
  <c r="BE302" i="4"/>
  <c r="T302" i="4"/>
  <c r="R302" i="4"/>
  <c r="P302" i="4"/>
  <c r="P301" i="4" s="1"/>
  <c r="BK302" i="4"/>
  <c r="BK301" i="4" s="1"/>
  <c r="J301" i="4" s="1"/>
  <c r="J70" i="4" s="1"/>
  <c r="J302" i="4"/>
  <c r="BI300" i="4"/>
  <c r="BH300" i="4"/>
  <c r="BG300" i="4"/>
  <c r="BF300" i="4"/>
  <c r="BE300" i="4"/>
  <c r="T300" i="4"/>
  <c r="R300" i="4"/>
  <c r="P300" i="4"/>
  <c r="BK300" i="4"/>
  <c r="J300" i="4"/>
  <c r="BI295" i="4"/>
  <c r="BH295" i="4"/>
  <c r="BG295" i="4"/>
  <c r="BF295" i="4"/>
  <c r="BE295" i="4"/>
  <c r="T295" i="4"/>
  <c r="R295" i="4"/>
  <c r="P295" i="4"/>
  <c r="BK295" i="4"/>
  <c r="J295" i="4"/>
  <c r="BI290" i="4"/>
  <c r="BH290" i="4"/>
  <c r="BG290" i="4"/>
  <c r="BF290" i="4"/>
  <c r="T290" i="4"/>
  <c r="R290" i="4"/>
  <c r="P290" i="4"/>
  <c r="BK290" i="4"/>
  <c r="J290" i="4"/>
  <c r="BE290" i="4" s="1"/>
  <c r="BI286" i="4"/>
  <c r="BH286" i="4"/>
  <c r="BG286" i="4"/>
  <c r="BF286" i="4"/>
  <c r="BE286" i="4"/>
  <c r="T286" i="4"/>
  <c r="R286" i="4"/>
  <c r="P286" i="4"/>
  <c r="BK286" i="4"/>
  <c r="J286" i="4"/>
  <c r="BI282" i="4"/>
  <c r="BH282" i="4"/>
  <c r="BG282" i="4"/>
  <c r="BF282" i="4"/>
  <c r="BE282" i="4"/>
  <c r="T282" i="4"/>
  <c r="R282" i="4"/>
  <c r="P282" i="4"/>
  <c r="BK282" i="4"/>
  <c r="J282" i="4"/>
  <c r="BI281" i="4"/>
  <c r="BH281" i="4"/>
  <c r="BG281" i="4"/>
  <c r="BF281" i="4"/>
  <c r="BE281" i="4"/>
  <c r="T281" i="4"/>
  <c r="R281" i="4"/>
  <c r="P281" i="4"/>
  <c r="BK281" i="4"/>
  <c r="J281" i="4"/>
  <c r="BI280" i="4"/>
  <c r="BH280" i="4"/>
  <c r="BG280" i="4"/>
  <c r="BF280" i="4"/>
  <c r="T280" i="4"/>
  <c r="R280" i="4"/>
  <c r="P280" i="4"/>
  <c r="BK280" i="4"/>
  <c r="J280" i="4"/>
  <c r="BE280" i="4" s="1"/>
  <c r="BI276" i="4"/>
  <c r="BH276" i="4"/>
  <c r="BG276" i="4"/>
  <c r="BF276" i="4"/>
  <c r="BE276" i="4"/>
  <c r="T276" i="4"/>
  <c r="R276" i="4"/>
  <c r="P276" i="4"/>
  <c r="BK276" i="4"/>
  <c r="J276" i="4"/>
  <c r="BI275" i="4"/>
  <c r="BH275" i="4"/>
  <c r="BG275" i="4"/>
  <c r="BF275" i="4"/>
  <c r="BE275" i="4"/>
  <c r="T275" i="4"/>
  <c r="R275" i="4"/>
  <c r="P275" i="4"/>
  <c r="BK275" i="4"/>
  <c r="J275" i="4"/>
  <c r="BI272" i="4"/>
  <c r="BH272" i="4"/>
  <c r="BG272" i="4"/>
  <c r="BF272" i="4"/>
  <c r="BE272" i="4"/>
  <c r="T272" i="4"/>
  <c r="R272" i="4"/>
  <c r="P272" i="4"/>
  <c r="BK272" i="4"/>
  <c r="J272" i="4"/>
  <c r="BI268" i="4"/>
  <c r="BH268" i="4"/>
  <c r="BG268" i="4"/>
  <c r="BF268" i="4"/>
  <c r="T268" i="4"/>
  <c r="R268" i="4"/>
  <c r="P268" i="4"/>
  <c r="P267" i="4" s="1"/>
  <c r="BK268" i="4"/>
  <c r="BK267" i="4" s="1"/>
  <c r="J267" i="4" s="1"/>
  <c r="J69" i="4" s="1"/>
  <c r="J268" i="4"/>
  <c r="BE268" i="4" s="1"/>
  <c r="BI266" i="4"/>
  <c r="BH266" i="4"/>
  <c r="BG266" i="4"/>
  <c r="BF266" i="4"/>
  <c r="T266" i="4"/>
  <c r="R266" i="4"/>
  <c r="P266" i="4"/>
  <c r="BK266" i="4"/>
  <c r="J266" i="4"/>
  <c r="BE266" i="4" s="1"/>
  <c r="BI265" i="4"/>
  <c r="BH265" i="4"/>
  <c r="BG265" i="4"/>
  <c r="BF265" i="4"/>
  <c r="T265" i="4"/>
  <c r="R265" i="4"/>
  <c r="P265" i="4"/>
  <c r="BK265" i="4"/>
  <c r="J265" i="4"/>
  <c r="BE265" i="4" s="1"/>
  <c r="BI264" i="4"/>
  <c r="BH264" i="4"/>
  <c r="BG264" i="4"/>
  <c r="BF264" i="4"/>
  <c r="T264" i="4"/>
  <c r="R264" i="4"/>
  <c r="P264" i="4"/>
  <c r="BK264" i="4"/>
  <c r="J264" i="4"/>
  <c r="BE264" i="4" s="1"/>
  <c r="BI263" i="4"/>
  <c r="BH263" i="4"/>
  <c r="BG263" i="4"/>
  <c r="BF263" i="4"/>
  <c r="BE263" i="4"/>
  <c r="T263" i="4"/>
  <c r="R263" i="4"/>
  <c r="P263" i="4"/>
  <c r="BK263" i="4"/>
  <c r="J263" i="4"/>
  <c r="BI262" i="4"/>
  <c r="BH262" i="4"/>
  <c r="BG262" i="4"/>
  <c r="BF262" i="4"/>
  <c r="T262" i="4"/>
  <c r="T261" i="4" s="1"/>
  <c r="R262" i="4"/>
  <c r="R261" i="4" s="1"/>
  <c r="P262" i="4"/>
  <c r="BK262" i="4"/>
  <c r="J262" i="4"/>
  <c r="BE262" i="4" s="1"/>
  <c r="BI260" i="4"/>
  <c r="BH260" i="4"/>
  <c r="BG260" i="4"/>
  <c r="BF260" i="4"/>
  <c r="BE260" i="4"/>
  <c r="T260" i="4"/>
  <c r="R260" i="4"/>
  <c r="P260" i="4"/>
  <c r="BK260" i="4"/>
  <c r="J260" i="4"/>
  <c r="BI256" i="4"/>
  <c r="BH256" i="4"/>
  <c r="BG256" i="4"/>
  <c r="BF256" i="4"/>
  <c r="T256" i="4"/>
  <c r="R256" i="4"/>
  <c r="P256" i="4"/>
  <c r="BK256" i="4"/>
  <c r="J256" i="4"/>
  <c r="BE256" i="4" s="1"/>
  <c r="BI251" i="4"/>
  <c r="BH251" i="4"/>
  <c r="BG251" i="4"/>
  <c r="BF251" i="4"/>
  <c r="BE251" i="4"/>
  <c r="T251" i="4"/>
  <c r="T250" i="4" s="1"/>
  <c r="R251" i="4"/>
  <c r="R250" i="4" s="1"/>
  <c r="P251" i="4"/>
  <c r="P250" i="4" s="1"/>
  <c r="BK251" i="4"/>
  <c r="J251" i="4"/>
  <c r="BI248" i="4"/>
  <c r="BH248" i="4"/>
  <c r="BG248" i="4"/>
  <c r="BF248" i="4"/>
  <c r="BE248" i="4"/>
  <c r="T248" i="4"/>
  <c r="R248" i="4"/>
  <c r="P248" i="4"/>
  <c r="BK248" i="4"/>
  <c r="J248" i="4"/>
  <c r="BI246" i="4"/>
  <c r="BH246" i="4"/>
  <c r="BG246" i="4"/>
  <c r="BF246" i="4"/>
  <c r="T246" i="4"/>
  <c r="R246" i="4"/>
  <c r="P246" i="4"/>
  <c r="BK246" i="4"/>
  <c r="J246" i="4"/>
  <c r="BE246" i="4" s="1"/>
  <c r="BI245" i="4"/>
  <c r="BH245" i="4"/>
  <c r="BG245" i="4"/>
  <c r="BF245" i="4"/>
  <c r="BE245" i="4"/>
  <c r="T245" i="4"/>
  <c r="R245" i="4"/>
  <c r="P245" i="4"/>
  <c r="BK245" i="4"/>
  <c r="J245" i="4"/>
  <c r="BI243" i="4"/>
  <c r="BH243" i="4"/>
  <c r="BG243" i="4"/>
  <c r="BF243" i="4"/>
  <c r="BE243" i="4"/>
  <c r="T243" i="4"/>
  <c r="R243" i="4"/>
  <c r="P243" i="4"/>
  <c r="BK243" i="4"/>
  <c r="J243" i="4"/>
  <c r="BI242" i="4"/>
  <c r="BH242" i="4"/>
  <c r="BG242" i="4"/>
  <c r="BF242" i="4"/>
  <c r="BE242" i="4"/>
  <c r="T242" i="4"/>
  <c r="R242" i="4"/>
  <c r="P242" i="4"/>
  <c r="BK242" i="4"/>
  <c r="J242" i="4"/>
  <c r="BI240" i="4"/>
  <c r="BH240" i="4"/>
  <c r="BG240" i="4"/>
  <c r="BF240" i="4"/>
  <c r="T240" i="4"/>
  <c r="R240" i="4"/>
  <c r="P240" i="4"/>
  <c r="BK240" i="4"/>
  <c r="BK239" i="4" s="1"/>
  <c r="J239" i="4" s="1"/>
  <c r="J65" i="4" s="1"/>
  <c r="J240" i="4"/>
  <c r="BE240" i="4" s="1"/>
  <c r="BI238" i="4"/>
  <c r="BH238" i="4"/>
  <c r="BG238" i="4"/>
  <c r="BF238" i="4"/>
  <c r="T238" i="4"/>
  <c r="R238" i="4"/>
  <c r="P238" i="4"/>
  <c r="BK238" i="4"/>
  <c r="J238" i="4"/>
  <c r="BE238" i="4" s="1"/>
  <c r="BI234" i="4"/>
  <c r="BH234" i="4"/>
  <c r="BG234" i="4"/>
  <c r="BF234" i="4"/>
  <c r="T234" i="4"/>
  <c r="R234" i="4"/>
  <c r="P234" i="4"/>
  <c r="BK234" i="4"/>
  <c r="J234" i="4"/>
  <c r="BE234" i="4" s="1"/>
  <c r="BI229" i="4"/>
  <c r="BH229" i="4"/>
  <c r="BG229" i="4"/>
  <c r="BF229" i="4"/>
  <c r="T229" i="4"/>
  <c r="R229" i="4"/>
  <c r="P229" i="4"/>
  <c r="BK229" i="4"/>
  <c r="J229" i="4"/>
  <c r="BE229" i="4" s="1"/>
  <c r="BI225" i="4"/>
  <c r="BH225" i="4"/>
  <c r="BG225" i="4"/>
  <c r="BF225" i="4"/>
  <c r="T225" i="4"/>
  <c r="R225" i="4"/>
  <c r="P225" i="4"/>
  <c r="BK225" i="4"/>
  <c r="J225" i="4"/>
  <c r="BE225" i="4" s="1"/>
  <c r="BI221" i="4"/>
  <c r="BH221" i="4"/>
  <c r="BG221" i="4"/>
  <c r="BF221" i="4"/>
  <c r="T221" i="4"/>
  <c r="R221" i="4"/>
  <c r="P221" i="4"/>
  <c r="BK221" i="4"/>
  <c r="J221" i="4"/>
  <c r="BE221" i="4" s="1"/>
  <c r="BI217" i="4"/>
  <c r="BH217" i="4"/>
  <c r="BG217" i="4"/>
  <c r="BF217" i="4"/>
  <c r="T217" i="4"/>
  <c r="R217" i="4"/>
  <c r="P217" i="4"/>
  <c r="BK217" i="4"/>
  <c r="J217" i="4"/>
  <c r="BE217" i="4" s="1"/>
  <c r="BI213" i="4"/>
  <c r="BH213" i="4"/>
  <c r="BG213" i="4"/>
  <c r="BF213" i="4"/>
  <c r="T213" i="4"/>
  <c r="R213" i="4"/>
  <c r="P213" i="4"/>
  <c r="BK213" i="4"/>
  <c r="J213" i="4"/>
  <c r="BE213" i="4" s="1"/>
  <c r="BI209" i="4"/>
  <c r="BH209" i="4"/>
  <c r="BG209" i="4"/>
  <c r="BF209" i="4"/>
  <c r="BE209" i="4"/>
  <c r="T209" i="4"/>
  <c r="R209" i="4"/>
  <c r="P209" i="4"/>
  <c r="BK209" i="4"/>
  <c r="J209" i="4"/>
  <c r="BI205" i="4"/>
  <c r="BH205" i="4"/>
  <c r="BG205" i="4"/>
  <c r="BF205" i="4"/>
  <c r="T205" i="4"/>
  <c r="R205" i="4"/>
  <c r="P205" i="4"/>
  <c r="BK205" i="4"/>
  <c r="J205" i="4"/>
  <c r="BE205" i="4" s="1"/>
  <c r="BI201" i="4"/>
  <c r="BH201" i="4"/>
  <c r="BG201" i="4"/>
  <c r="BF201" i="4"/>
  <c r="T201" i="4"/>
  <c r="R201" i="4"/>
  <c r="P201" i="4"/>
  <c r="BK201" i="4"/>
  <c r="J201" i="4"/>
  <c r="BE201" i="4" s="1"/>
  <c r="BI196" i="4"/>
  <c r="BH196" i="4"/>
  <c r="BG196" i="4"/>
  <c r="BF196" i="4"/>
  <c r="T196" i="4"/>
  <c r="R196" i="4"/>
  <c r="P196" i="4"/>
  <c r="BK196" i="4"/>
  <c r="J196" i="4"/>
  <c r="BE196" i="4" s="1"/>
  <c r="BI195" i="4"/>
  <c r="BH195" i="4"/>
  <c r="BG195" i="4"/>
  <c r="BF195" i="4"/>
  <c r="BE195" i="4"/>
  <c r="T195" i="4"/>
  <c r="R195" i="4"/>
  <c r="P195" i="4"/>
  <c r="BK195" i="4"/>
  <c r="J195" i="4"/>
  <c r="BI191" i="4"/>
  <c r="BH191" i="4"/>
  <c r="BG191" i="4"/>
  <c r="BF191" i="4"/>
  <c r="BE191" i="4"/>
  <c r="T191" i="4"/>
  <c r="R191" i="4"/>
  <c r="P191" i="4"/>
  <c r="BK191" i="4"/>
  <c r="J191" i="4"/>
  <c r="BI187" i="4"/>
  <c r="BH187" i="4"/>
  <c r="BG187" i="4"/>
  <c r="BF187" i="4"/>
  <c r="BE187" i="4"/>
  <c r="T187" i="4"/>
  <c r="R187" i="4"/>
  <c r="P187" i="4"/>
  <c r="BK187" i="4"/>
  <c r="J187" i="4"/>
  <c r="BI183" i="4"/>
  <c r="BH183" i="4"/>
  <c r="BG183" i="4"/>
  <c r="BF183" i="4"/>
  <c r="T183" i="4"/>
  <c r="R183" i="4"/>
  <c r="P183" i="4"/>
  <c r="BK183" i="4"/>
  <c r="J183" i="4"/>
  <c r="BE183" i="4" s="1"/>
  <c r="BI177" i="4"/>
  <c r="BH177" i="4"/>
  <c r="BG177" i="4"/>
  <c r="BF177" i="4"/>
  <c r="BE177" i="4"/>
  <c r="T177" i="4"/>
  <c r="R177" i="4"/>
  <c r="P177" i="4"/>
  <c r="BK177" i="4"/>
  <c r="J177" i="4"/>
  <c r="BI173" i="4"/>
  <c r="BH173" i="4"/>
  <c r="BG173" i="4"/>
  <c r="BF173" i="4"/>
  <c r="BE173" i="4"/>
  <c r="T173" i="4"/>
  <c r="R173" i="4"/>
  <c r="P173" i="4"/>
  <c r="BK173" i="4"/>
  <c r="J173" i="4"/>
  <c r="BI169" i="4"/>
  <c r="BH169" i="4"/>
  <c r="BG169" i="4"/>
  <c r="BF169" i="4"/>
  <c r="BE169" i="4"/>
  <c r="T169" i="4"/>
  <c r="R169" i="4"/>
  <c r="R168" i="4" s="1"/>
  <c r="P169" i="4"/>
  <c r="BK169" i="4"/>
  <c r="J169" i="4"/>
  <c r="BI162" i="4"/>
  <c r="BH162" i="4"/>
  <c r="BG162" i="4"/>
  <c r="BF162" i="4"/>
  <c r="T162" i="4"/>
  <c r="R162" i="4"/>
  <c r="P162" i="4"/>
  <c r="BK162" i="4"/>
  <c r="J162" i="4"/>
  <c r="BE162" i="4" s="1"/>
  <c r="BI159" i="4"/>
  <c r="BH159" i="4"/>
  <c r="BG159" i="4"/>
  <c r="BF159" i="4"/>
  <c r="BE159" i="4"/>
  <c r="T159" i="4"/>
  <c r="R159" i="4"/>
  <c r="P159" i="4"/>
  <c r="BK159" i="4"/>
  <c r="J159" i="4"/>
  <c r="BI155" i="4"/>
  <c r="BH155" i="4"/>
  <c r="BG155" i="4"/>
  <c r="BF155" i="4"/>
  <c r="BE155" i="4"/>
  <c r="T155" i="4"/>
  <c r="R155" i="4"/>
  <c r="P155" i="4"/>
  <c r="BK155" i="4"/>
  <c r="J155" i="4"/>
  <c r="BI154" i="4"/>
  <c r="BH154" i="4"/>
  <c r="BG154" i="4"/>
  <c r="BF154" i="4"/>
  <c r="T154" i="4"/>
  <c r="R154" i="4"/>
  <c r="P154" i="4"/>
  <c r="BK154" i="4"/>
  <c r="J154" i="4"/>
  <c r="BE154" i="4" s="1"/>
  <c r="BI153" i="4"/>
  <c r="BH153" i="4"/>
  <c r="BG153" i="4"/>
  <c r="BF153" i="4"/>
  <c r="T153" i="4"/>
  <c r="R153" i="4"/>
  <c r="P153" i="4"/>
  <c r="BK153" i="4"/>
  <c r="J153" i="4"/>
  <c r="BE153" i="4" s="1"/>
  <c r="BI151" i="4"/>
  <c r="BH151" i="4"/>
  <c r="BG151" i="4"/>
  <c r="BF151" i="4"/>
  <c r="BE151" i="4"/>
  <c r="T151" i="4"/>
  <c r="R151" i="4"/>
  <c r="P151" i="4"/>
  <c r="BK151" i="4"/>
  <c r="J151" i="4"/>
  <c r="BI147" i="4"/>
  <c r="BH147" i="4"/>
  <c r="BG147" i="4"/>
  <c r="BF147" i="4"/>
  <c r="BE147" i="4"/>
  <c r="T147" i="4"/>
  <c r="R147" i="4"/>
  <c r="P147" i="4"/>
  <c r="BK147" i="4"/>
  <c r="J147" i="4"/>
  <c r="BI146" i="4"/>
  <c r="BH146" i="4"/>
  <c r="BG146" i="4"/>
  <c r="BF146" i="4"/>
  <c r="BE146" i="4"/>
  <c r="T146" i="4"/>
  <c r="R146" i="4"/>
  <c r="P146" i="4"/>
  <c r="BK146" i="4"/>
  <c r="J146" i="4"/>
  <c r="BI142" i="4"/>
  <c r="BH142" i="4"/>
  <c r="BG142" i="4"/>
  <c r="BF142" i="4"/>
  <c r="T142" i="4"/>
  <c r="R142" i="4"/>
  <c r="P142" i="4"/>
  <c r="BK142" i="4"/>
  <c r="J142" i="4"/>
  <c r="BE142" i="4" s="1"/>
  <c r="BI141" i="4"/>
  <c r="BH141" i="4"/>
  <c r="BG141" i="4"/>
  <c r="BF141" i="4"/>
  <c r="BE141" i="4"/>
  <c r="T141" i="4"/>
  <c r="R141" i="4"/>
  <c r="P141" i="4"/>
  <c r="BK141" i="4"/>
  <c r="J141" i="4"/>
  <c r="BI140" i="4"/>
  <c r="BH140" i="4"/>
  <c r="BG140" i="4"/>
  <c r="BF140" i="4"/>
  <c r="BE140" i="4"/>
  <c r="T140" i="4"/>
  <c r="R140" i="4"/>
  <c r="P140" i="4"/>
  <c r="BK140" i="4"/>
  <c r="J140" i="4"/>
  <c r="BI136" i="4"/>
  <c r="BH136" i="4"/>
  <c r="BG136" i="4"/>
  <c r="BF136" i="4"/>
  <c r="BE136" i="4"/>
  <c r="T136" i="4"/>
  <c r="R136" i="4"/>
  <c r="P136" i="4"/>
  <c r="BK136" i="4"/>
  <c r="J136" i="4"/>
  <c r="BI132" i="4"/>
  <c r="BH132" i="4"/>
  <c r="BG132" i="4"/>
  <c r="BF132" i="4"/>
  <c r="T132" i="4"/>
  <c r="R132" i="4"/>
  <c r="P132" i="4"/>
  <c r="BK132" i="4"/>
  <c r="J132" i="4"/>
  <c r="BE132" i="4" s="1"/>
  <c r="BI131" i="4"/>
  <c r="BH131" i="4"/>
  <c r="BG131" i="4"/>
  <c r="BF131" i="4"/>
  <c r="BE131" i="4"/>
  <c r="T131" i="4"/>
  <c r="R131" i="4"/>
  <c r="P131" i="4"/>
  <c r="BK131" i="4"/>
  <c r="J131" i="4"/>
  <c r="BI129" i="4"/>
  <c r="BH129" i="4"/>
  <c r="BG129" i="4"/>
  <c r="BF129" i="4"/>
  <c r="BE129" i="4"/>
  <c r="T129" i="4"/>
  <c r="R129" i="4"/>
  <c r="P129" i="4"/>
  <c r="BK129" i="4"/>
  <c r="J129" i="4"/>
  <c r="BI125" i="4"/>
  <c r="BH125" i="4"/>
  <c r="BG125" i="4"/>
  <c r="BF125" i="4"/>
  <c r="BE125" i="4"/>
  <c r="T125" i="4"/>
  <c r="R125" i="4"/>
  <c r="P125" i="4"/>
  <c r="BK125" i="4"/>
  <c r="J125" i="4"/>
  <c r="BI124" i="4"/>
  <c r="BH124" i="4"/>
  <c r="BG124" i="4"/>
  <c r="BF124" i="4"/>
  <c r="T124" i="4"/>
  <c r="R124" i="4"/>
  <c r="P124" i="4"/>
  <c r="BK124" i="4"/>
  <c r="J124" i="4"/>
  <c r="BE124" i="4" s="1"/>
  <c r="BI123" i="4"/>
  <c r="BH123" i="4"/>
  <c r="BG123" i="4"/>
  <c r="BF123" i="4"/>
  <c r="BE123" i="4"/>
  <c r="T123" i="4"/>
  <c r="R123" i="4"/>
  <c r="P123" i="4"/>
  <c r="BK123" i="4"/>
  <c r="J123" i="4"/>
  <c r="BI122" i="4"/>
  <c r="BH122" i="4"/>
  <c r="BG122" i="4"/>
  <c r="BF122" i="4"/>
  <c r="BE122" i="4"/>
  <c r="T122" i="4"/>
  <c r="R122" i="4"/>
  <c r="P122" i="4"/>
  <c r="BK122" i="4"/>
  <c r="J122" i="4"/>
  <c r="BI118" i="4"/>
  <c r="BH118" i="4"/>
  <c r="BG118" i="4"/>
  <c r="BF118" i="4"/>
  <c r="BE118" i="4"/>
  <c r="T118" i="4"/>
  <c r="R118" i="4"/>
  <c r="P118" i="4"/>
  <c r="BK118" i="4"/>
  <c r="J118" i="4"/>
  <c r="BI114" i="4"/>
  <c r="BH114" i="4"/>
  <c r="BG114" i="4"/>
  <c r="BF114" i="4"/>
  <c r="T114" i="4"/>
  <c r="R114" i="4"/>
  <c r="P114" i="4"/>
  <c r="BK114" i="4"/>
  <c r="BK113" i="4" s="1"/>
  <c r="J113" i="4" s="1"/>
  <c r="J63" i="4" s="1"/>
  <c r="J114" i="4"/>
  <c r="BE114" i="4" s="1"/>
  <c r="BI112" i="4"/>
  <c r="BH112" i="4"/>
  <c r="BG112" i="4"/>
  <c r="BF112" i="4"/>
  <c r="T112" i="4"/>
  <c r="R112" i="4"/>
  <c r="P112" i="4"/>
  <c r="BK112" i="4"/>
  <c r="J112" i="4"/>
  <c r="BE112" i="4" s="1"/>
  <c r="BI108" i="4"/>
  <c r="BH108" i="4"/>
  <c r="BG108" i="4"/>
  <c r="BF108" i="4"/>
  <c r="T108" i="4"/>
  <c r="R108" i="4"/>
  <c r="P108" i="4"/>
  <c r="BK108" i="4"/>
  <c r="J108" i="4"/>
  <c r="BE108" i="4" s="1"/>
  <c r="BI104" i="4"/>
  <c r="BH104" i="4"/>
  <c r="F35" i="4" s="1"/>
  <c r="BC55" i="1" s="1"/>
  <c r="BG104" i="4"/>
  <c r="BF104" i="4"/>
  <c r="J33" i="4" s="1"/>
  <c r="AW55" i="1" s="1"/>
  <c r="T104" i="4"/>
  <c r="R104" i="4"/>
  <c r="P104" i="4"/>
  <c r="P103" i="4" s="1"/>
  <c r="BK104" i="4"/>
  <c r="BK103" i="4" s="1"/>
  <c r="J104" i="4"/>
  <c r="BE104" i="4" s="1"/>
  <c r="J97" i="4"/>
  <c r="F97" i="4"/>
  <c r="J95" i="4"/>
  <c r="F95" i="4"/>
  <c r="E93" i="4"/>
  <c r="J55" i="4"/>
  <c r="F55" i="4"/>
  <c r="F53" i="4"/>
  <c r="E51" i="4"/>
  <c r="E47" i="4"/>
  <c r="J20" i="4"/>
  <c r="E20" i="4"/>
  <c r="F56" i="4" s="1"/>
  <c r="J19" i="4"/>
  <c r="J14" i="4"/>
  <c r="J53" i="4" s="1"/>
  <c r="E7" i="4"/>
  <c r="E89" i="4" s="1"/>
  <c r="BK638" i="3"/>
  <c r="T605" i="3"/>
  <c r="BK538" i="3"/>
  <c r="J538" i="3" s="1"/>
  <c r="J75" i="3" s="1"/>
  <c r="AY54" i="1"/>
  <c r="AX54" i="1"/>
  <c r="BI724" i="3"/>
  <c r="BH724" i="3"/>
  <c r="BG724" i="3"/>
  <c r="BF724" i="3"/>
  <c r="T724" i="3"/>
  <c r="R724" i="3"/>
  <c r="P724" i="3"/>
  <c r="BK724" i="3"/>
  <c r="J724" i="3"/>
  <c r="BE724" i="3" s="1"/>
  <c r="BI722" i="3"/>
  <c r="BH722" i="3"/>
  <c r="BG722" i="3"/>
  <c r="BF722" i="3"/>
  <c r="BE722" i="3"/>
  <c r="T722" i="3"/>
  <c r="R722" i="3"/>
  <c r="P722" i="3"/>
  <c r="BK722" i="3"/>
  <c r="J722" i="3"/>
  <c r="BI720" i="3"/>
  <c r="BH720" i="3"/>
  <c r="BG720" i="3"/>
  <c r="BF720" i="3"/>
  <c r="BE720" i="3"/>
  <c r="T720" i="3"/>
  <c r="R720" i="3"/>
  <c r="P720" i="3"/>
  <c r="BK720" i="3"/>
  <c r="J720" i="3"/>
  <c r="BI718" i="3"/>
  <c r="BH718" i="3"/>
  <c r="BG718" i="3"/>
  <c r="BF718" i="3"/>
  <c r="BE718" i="3"/>
  <c r="T718" i="3"/>
  <c r="R718" i="3"/>
  <c r="P718" i="3"/>
  <c r="BK718" i="3"/>
  <c r="J718" i="3"/>
  <c r="BI716" i="3"/>
  <c r="BH716" i="3"/>
  <c r="BG716" i="3"/>
  <c r="BF716" i="3"/>
  <c r="T716" i="3"/>
  <c r="R716" i="3"/>
  <c r="P716" i="3"/>
  <c r="BK716" i="3"/>
  <c r="J716" i="3"/>
  <c r="BE716" i="3" s="1"/>
  <c r="BI714" i="3"/>
  <c r="BH714" i="3"/>
  <c r="BG714" i="3"/>
  <c r="BF714" i="3"/>
  <c r="BE714" i="3"/>
  <c r="T714" i="3"/>
  <c r="R714" i="3"/>
  <c r="P714" i="3"/>
  <c r="BK714" i="3"/>
  <c r="J714" i="3"/>
  <c r="BI712" i="3"/>
  <c r="BH712" i="3"/>
  <c r="BG712" i="3"/>
  <c r="BF712" i="3"/>
  <c r="BE712" i="3"/>
  <c r="T712" i="3"/>
  <c r="R712" i="3"/>
  <c r="P712" i="3"/>
  <c r="BK712" i="3"/>
  <c r="J712" i="3"/>
  <c r="BI710" i="3"/>
  <c r="BH710" i="3"/>
  <c r="BG710" i="3"/>
  <c r="BF710" i="3"/>
  <c r="BE710" i="3"/>
  <c r="T710" i="3"/>
  <c r="R710" i="3"/>
  <c r="P710" i="3"/>
  <c r="BK710" i="3"/>
  <c r="J710" i="3"/>
  <c r="BI708" i="3"/>
  <c r="BH708" i="3"/>
  <c r="BG708" i="3"/>
  <c r="BF708" i="3"/>
  <c r="T708" i="3"/>
  <c r="R708" i="3"/>
  <c r="P708" i="3"/>
  <c r="BK708" i="3"/>
  <c r="J708" i="3"/>
  <c r="BE708" i="3" s="1"/>
  <c r="BI706" i="3"/>
  <c r="BH706" i="3"/>
  <c r="BG706" i="3"/>
  <c r="BF706" i="3"/>
  <c r="BE706" i="3"/>
  <c r="T706" i="3"/>
  <c r="R706" i="3"/>
  <c r="P706" i="3"/>
  <c r="BK706" i="3"/>
  <c r="J706" i="3"/>
  <c r="BI704" i="3"/>
  <c r="BH704" i="3"/>
  <c r="BG704" i="3"/>
  <c r="BF704" i="3"/>
  <c r="BE704" i="3"/>
  <c r="T704" i="3"/>
  <c r="R704" i="3"/>
  <c r="P704" i="3"/>
  <c r="BK704" i="3"/>
  <c r="J704" i="3"/>
  <c r="BI702" i="3"/>
  <c r="BH702" i="3"/>
  <c r="BG702" i="3"/>
  <c r="BF702" i="3"/>
  <c r="BE702" i="3"/>
  <c r="T702" i="3"/>
  <c r="R702" i="3"/>
  <c r="P702" i="3"/>
  <c r="BK702" i="3"/>
  <c r="J702" i="3"/>
  <c r="BI700" i="3"/>
  <c r="BH700" i="3"/>
  <c r="BG700" i="3"/>
  <c r="BF700" i="3"/>
  <c r="T700" i="3"/>
  <c r="R700" i="3"/>
  <c r="P700" i="3"/>
  <c r="BK700" i="3"/>
  <c r="J700" i="3"/>
  <c r="BE700" i="3" s="1"/>
  <c r="BI698" i="3"/>
  <c r="BH698" i="3"/>
  <c r="BG698" i="3"/>
  <c r="BF698" i="3"/>
  <c r="BE698" i="3"/>
  <c r="T698" i="3"/>
  <c r="R698" i="3"/>
  <c r="P698" i="3"/>
  <c r="BK698" i="3"/>
  <c r="J698" i="3"/>
  <c r="BI696" i="3"/>
  <c r="BH696" i="3"/>
  <c r="BG696" i="3"/>
  <c r="BF696" i="3"/>
  <c r="BE696" i="3"/>
  <c r="T696" i="3"/>
  <c r="R696" i="3"/>
  <c r="P696" i="3"/>
  <c r="BK696" i="3"/>
  <c r="J696" i="3"/>
  <c r="BI694" i="3"/>
  <c r="BH694" i="3"/>
  <c r="BG694" i="3"/>
  <c r="BF694" i="3"/>
  <c r="BE694" i="3"/>
  <c r="T694" i="3"/>
  <c r="R694" i="3"/>
  <c r="P694" i="3"/>
  <c r="BK694" i="3"/>
  <c r="J694" i="3"/>
  <c r="BI692" i="3"/>
  <c r="BH692" i="3"/>
  <c r="BG692" i="3"/>
  <c r="BF692" i="3"/>
  <c r="T692" i="3"/>
  <c r="R692" i="3"/>
  <c r="P692" i="3"/>
  <c r="BK692" i="3"/>
  <c r="J692" i="3"/>
  <c r="BE692" i="3" s="1"/>
  <c r="BI690" i="3"/>
  <c r="BH690" i="3"/>
  <c r="BG690" i="3"/>
  <c r="BF690" i="3"/>
  <c r="BE690" i="3"/>
  <c r="T690" i="3"/>
  <c r="R690" i="3"/>
  <c r="P690" i="3"/>
  <c r="BK690" i="3"/>
  <c r="J690" i="3"/>
  <c r="BI688" i="3"/>
  <c r="BH688" i="3"/>
  <c r="BG688" i="3"/>
  <c r="BF688" i="3"/>
  <c r="BE688" i="3"/>
  <c r="T688" i="3"/>
  <c r="R688" i="3"/>
  <c r="P688" i="3"/>
  <c r="BK688" i="3"/>
  <c r="J688" i="3"/>
  <c r="BI686" i="3"/>
  <c r="BH686" i="3"/>
  <c r="BG686" i="3"/>
  <c r="BF686" i="3"/>
  <c r="BE686" i="3"/>
  <c r="T686" i="3"/>
  <c r="R686" i="3"/>
  <c r="P686" i="3"/>
  <c r="BK686" i="3"/>
  <c r="J686" i="3"/>
  <c r="BI684" i="3"/>
  <c r="BH684" i="3"/>
  <c r="BG684" i="3"/>
  <c r="BF684" i="3"/>
  <c r="BE684" i="3"/>
  <c r="T684" i="3"/>
  <c r="R684" i="3"/>
  <c r="P684" i="3"/>
  <c r="BK684" i="3"/>
  <c r="J684" i="3"/>
  <c r="BI682" i="3"/>
  <c r="BH682" i="3"/>
  <c r="BG682" i="3"/>
  <c r="BF682" i="3"/>
  <c r="BE682" i="3"/>
  <c r="T682" i="3"/>
  <c r="R682" i="3"/>
  <c r="P682" i="3"/>
  <c r="BK682" i="3"/>
  <c r="J682" i="3"/>
  <c r="BI680" i="3"/>
  <c r="BH680" i="3"/>
  <c r="BG680" i="3"/>
  <c r="BF680" i="3"/>
  <c r="BE680" i="3"/>
  <c r="T680" i="3"/>
  <c r="R680" i="3"/>
  <c r="P680" i="3"/>
  <c r="BK680" i="3"/>
  <c r="J680" i="3"/>
  <c r="BI678" i="3"/>
  <c r="BH678" i="3"/>
  <c r="BG678" i="3"/>
  <c r="BF678" i="3"/>
  <c r="BE678" i="3"/>
  <c r="T678" i="3"/>
  <c r="R678" i="3"/>
  <c r="P678" i="3"/>
  <c r="BK678" i="3"/>
  <c r="J678" i="3"/>
  <c r="BI676" i="3"/>
  <c r="BH676" i="3"/>
  <c r="BG676" i="3"/>
  <c r="BF676" i="3"/>
  <c r="BE676" i="3"/>
  <c r="T676" i="3"/>
  <c r="R676" i="3"/>
  <c r="P676" i="3"/>
  <c r="BK676" i="3"/>
  <c r="J676" i="3"/>
  <c r="BI671" i="3"/>
  <c r="BH671" i="3"/>
  <c r="BG671" i="3"/>
  <c r="BF671" i="3"/>
  <c r="BE671" i="3"/>
  <c r="T671" i="3"/>
  <c r="R671" i="3"/>
  <c r="R655" i="3" s="1"/>
  <c r="P671" i="3"/>
  <c r="BK671" i="3"/>
  <c r="J671" i="3"/>
  <c r="BI666" i="3"/>
  <c r="BH666" i="3"/>
  <c r="BG666" i="3"/>
  <c r="BF666" i="3"/>
  <c r="BE666" i="3"/>
  <c r="T666" i="3"/>
  <c r="R666" i="3"/>
  <c r="P666" i="3"/>
  <c r="BK666" i="3"/>
  <c r="J666" i="3"/>
  <c r="BI661" i="3"/>
  <c r="BH661" i="3"/>
  <c r="BG661" i="3"/>
  <c r="BF661" i="3"/>
  <c r="BE661" i="3"/>
  <c r="T661" i="3"/>
  <c r="R661" i="3"/>
  <c r="P661" i="3"/>
  <c r="BK661" i="3"/>
  <c r="J661" i="3"/>
  <c r="BI656" i="3"/>
  <c r="BH656" i="3"/>
  <c r="BG656" i="3"/>
  <c r="BF656" i="3"/>
  <c r="BE656" i="3"/>
  <c r="T656" i="3"/>
  <c r="T655" i="3" s="1"/>
  <c r="R656" i="3"/>
  <c r="P656" i="3"/>
  <c r="P655" i="3" s="1"/>
  <c r="BK656" i="3"/>
  <c r="BK655" i="3" s="1"/>
  <c r="J655" i="3" s="1"/>
  <c r="J84" i="3" s="1"/>
  <c r="J656" i="3"/>
  <c r="BI651" i="3"/>
  <c r="BH651" i="3"/>
  <c r="BG651" i="3"/>
  <c r="BF651" i="3"/>
  <c r="T651" i="3"/>
  <c r="R651" i="3"/>
  <c r="P651" i="3"/>
  <c r="BK651" i="3"/>
  <c r="J651" i="3"/>
  <c r="BE651" i="3" s="1"/>
  <c r="BI647" i="3"/>
  <c r="BH647" i="3"/>
  <c r="BG647" i="3"/>
  <c r="BF647" i="3"/>
  <c r="T647" i="3"/>
  <c r="R647" i="3"/>
  <c r="P647" i="3"/>
  <c r="BK647" i="3"/>
  <c r="J647" i="3"/>
  <c r="BE647" i="3" s="1"/>
  <c r="BI643" i="3"/>
  <c r="BH643" i="3"/>
  <c r="BG643" i="3"/>
  <c r="BF643" i="3"/>
  <c r="T643" i="3"/>
  <c r="R643" i="3"/>
  <c r="P643" i="3"/>
  <c r="BK643" i="3"/>
  <c r="J643" i="3"/>
  <c r="BE643" i="3" s="1"/>
  <c r="BI639" i="3"/>
  <c r="BH639" i="3"/>
  <c r="BG639" i="3"/>
  <c r="BF639" i="3"/>
  <c r="T639" i="3"/>
  <c r="T638" i="3" s="1"/>
  <c r="R639" i="3"/>
  <c r="R638" i="3" s="1"/>
  <c r="R637" i="3" s="1"/>
  <c r="P639" i="3"/>
  <c r="P638" i="3" s="1"/>
  <c r="P637" i="3" s="1"/>
  <c r="BK639" i="3"/>
  <c r="J639" i="3"/>
  <c r="BE639" i="3" s="1"/>
  <c r="BI633" i="3"/>
  <c r="BH633" i="3"/>
  <c r="BG633" i="3"/>
  <c r="BF633" i="3"/>
  <c r="T633" i="3"/>
  <c r="R633" i="3"/>
  <c r="P633" i="3"/>
  <c r="BK633" i="3"/>
  <c r="J633" i="3"/>
  <c r="BE633" i="3" s="1"/>
  <c r="BI629" i="3"/>
  <c r="BH629" i="3"/>
  <c r="BG629" i="3"/>
  <c r="BF629" i="3"/>
  <c r="T629" i="3"/>
  <c r="R629" i="3"/>
  <c r="P629" i="3"/>
  <c r="BK629" i="3"/>
  <c r="J629" i="3"/>
  <c r="BE629" i="3" s="1"/>
  <c r="BI624" i="3"/>
  <c r="BH624" i="3"/>
  <c r="BG624" i="3"/>
  <c r="BF624" i="3"/>
  <c r="T624" i="3"/>
  <c r="T623" i="3" s="1"/>
  <c r="R624" i="3"/>
  <c r="R623" i="3" s="1"/>
  <c r="P624" i="3"/>
  <c r="P623" i="3" s="1"/>
  <c r="BK624" i="3"/>
  <c r="BK623" i="3" s="1"/>
  <c r="J623" i="3" s="1"/>
  <c r="J81" i="3" s="1"/>
  <c r="J624" i="3"/>
  <c r="BE624" i="3" s="1"/>
  <c r="BI622" i="3"/>
  <c r="BH622" i="3"/>
  <c r="BG622" i="3"/>
  <c r="BF622" i="3"/>
  <c r="BE622" i="3"/>
  <c r="T622" i="3"/>
  <c r="R622" i="3"/>
  <c r="P622" i="3"/>
  <c r="BK622" i="3"/>
  <c r="J622" i="3"/>
  <c r="BI621" i="3"/>
  <c r="BH621" i="3"/>
  <c r="BG621" i="3"/>
  <c r="BF621" i="3"/>
  <c r="BE621" i="3"/>
  <c r="T621" i="3"/>
  <c r="R621" i="3"/>
  <c r="P621" i="3"/>
  <c r="BK621" i="3"/>
  <c r="J621" i="3"/>
  <c r="BI619" i="3"/>
  <c r="BH619" i="3"/>
  <c r="BG619" i="3"/>
  <c r="BF619" i="3"/>
  <c r="T619" i="3"/>
  <c r="R619" i="3"/>
  <c r="P619" i="3"/>
  <c r="BK619" i="3"/>
  <c r="J619" i="3"/>
  <c r="BE619" i="3" s="1"/>
  <c r="BI614" i="3"/>
  <c r="BH614" i="3"/>
  <c r="BG614" i="3"/>
  <c r="BF614" i="3"/>
  <c r="BE614" i="3"/>
  <c r="T614" i="3"/>
  <c r="T613" i="3" s="1"/>
  <c r="R614" i="3"/>
  <c r="R613" i="3" s="1"/>
  <c r="P614" i="3"/>
  <c r="P613" i="3" s="1"/>
  <c r="BK614" i="3"/>
  <c r="BK613" i="3" s="1"/>
  <c r="J613" i="3" s="1"/>
  <c r="J80" i="3" s="1"/>
  <c r="J614" i="3"/>
  <c r="BI607" i="3"/>
  <c r="BH607" i="3"/>
  <c r="BG607" i="3"/>
  <c r="BF607" i="3"/>
  <c r="T607" i="3"/>
  <c r="R607" i="3"/>
  <c r="P607" i="3"/>
  <c r="BK607" i="3"/>
  <c r="J607" i="3"/>
  <c r="BE607" i="3" s="1"/>
  <c r="BI606" i="3"/>
  <c r="BH606" i="3"/>
  <c r="BG606" i="3"/>
  <c r="BF606" i="3"/>
  <c r="T606" i="3"/>
  <c r="R606" i="3"/>
  <c r="R605" i="3" s="1"/>
  <c r="P606" i="3"/>
  <c r="P605" i="3" s="1"/>
  <c r="BK606" i="3"/>
  <c r="BK605" i="3" s="1"/>
  <c r="J605" i="3" s="1"/>
  <c r="J79" i="3" s="1"/>
  <c r="J606" i="3"/>
  <c r="BE606" i="3" s="1"/>
  <c r="BI604" i="3"/>
  <c r="BH604" i="3"/>
  <c r="BG604" i="3"/>
  <c r="BF604" i="3"/>
  <c r="BE604" i="3"/>
  <c r="T604" i="3"/>
  <c r="R604" i="3"/>
  <c r="P604" i="3"/>
  <c r="BK604" i="3"/>
  <c r="J604" i="3"/>
  <c r="BI602" i="3"/>
  <c r="BH602" i="3"/>
  <c r="BG602" i="3"/>
  <c r="BF602" i="3"/>
  <c r="BE602" i="3"/>
  <c r="T602" i="3"/>
  <c r="R602" i="3"/>
  <c r="P602" i="3"/>
  <c r="BK602" i="3"/>
  <c r="J602" i="3"/>
  <c r="BI601" i="3"/>
  <c r="BH601" i="3"/>
  <c r="BG601" i="3"/>
  <c r="BF601" i="3"/>
  <c r="BE601" i="3"/>
  <c r="T601" i="3"/>
  <c r="R601" i="3"/>
  <c r="P601" i="3"/>
  <c r="BK601" i="3"/>
  <c r="J601" i="3"/>
  <c r="BI600" i="3"/>
  <c r="BH600" i="3"/>
  <c r="BG600" i="3"/>
  <c r="BF600" i="3"/>
  <c r="T600" i="3"/>
  <c r="R600" i="3"/>
  <c r="P600" i="3"/>
  <c r="BK600" i="3"/>
  <c r="J600" i="3"/>
  <c r="BE600" i="3" s="1"/>
  <c r="BI599" i="3"/>
  <c r="BH599" i="3"/>
  <c r="BG599" i="3"/>
  <c r="BF599" i="3"/>
  <c r="BE599" i="3"/>
  <c r="T599" i="3"/>
  <c r="R599" i="3"/>
  <c r="P599" i="3"/>
  <c r="BK599" i="3"/>
  <c r="J599" i="3"/>
  <c r="BI596" i="3"/>
  <c r="BH596" i="3"/>
  <c r="BG596" i="3"/>
  <c r="BF596" i="3"/>
  <c r="BE596" i="3"/>
  <c r="T596" i="3"/>
  <c r="R596" i="3"/>
  <c r="P596" i="3"/>
  <c r="BK596" i="3"/>
  <c r="J596" i="3"/>
  <c r="BI592" i="3"/>
  <c r="BH592" i="3"/>
  <c r="BG592" i="3"/>
  <c r="BF592" i="3"/>
  <c r="BE592" i="3"/>
  <c r="T592" i="3"/>
  <c r="T591" i="3" s="1"/>
  <c r="R592" i="3"/>
  <c r="R591" i="3" s="1"/>
  <c r="P592" i="3"/>
  <c r="P591" i="3" s="1"/>
  <c r="BK592" i="3"/>
  <c r="BK591" i="3" s="1"/>
  <c r="J591" i="3" s="1"/>
  <c r="J78" i="3" s="1"/>
  <c r="J592" i="3"/>
  <c r="BI590" i="3"/>
  <c r="BH590" i="3"/>
  <c r="BG590" i="3"/>
  <c r="BF590" i="3"/>
  <c r="T590" i="3"/>
  <c r="R590" i="3"/>
  <c r="P590" i="3"/>
  <c r="BK590" i="3"/>
  <c r="J590" i="3"/>
  <c r="BE590" i="3" s="1"/>
  <c r="BI584" i="3"/>
  <c r="BH584" i="3"/>
  <c r="BG584" i="3"/>
  <c r="BF584" i="3"/>
  <c r="T584" i="3"/>
  <c r="T583" i="3" s="1"/>
  <c r="R584" i="3"/>
  <c r="R583" i="3" s="1"/>
  <c r="P584" i="3"/>
  <c r="P583" i="3" s="1"/>
  <c r="BK584" i="3"/>
  <c r="BK583" i="3" s="1"/>
  <c r="J583" i="3" s="1"/>
  <c r="J77" i="3" s="1"/>
  <c r="J584" i="3"/>
  <c r="BE584" i="3" s="1"/>
  <c r="BI582" i="3"/>
  <c r="BH582" i="3"/>
  <c r="BG582" i="3"/>
  <c r="BF582" i="3"/>
  <c r="BE582" i="3"/>
  <c r="T582" i="3"/>
  <c r="R582" i="3"/>
  <c r="P582" i="3"/>
  <c r="BK582" i="3"/>
  <c r="J582" i="3"/>
  <c r="BI579" i="3"/>
  <c r="BH579" i="3"/>
  <c r="BG579" i="3"/>
  <c r="BF579" i="3"/>
  <c r="BE579" i="3"/>
  <c r="T579" i="3"/>
  <c r="R579" i="3"/>
  <c r="P579" i="3"/>
  <c r="BK579" i="3"/>
  <c r="J579" i="3"/>
  <c r="BI574" i="3"/>
  <c r="BH574" i="3"/>
  <c r="BG574" i="3"/>
  <c r="BF574" i="3"/>
  <c r="BE574" i="3"/>
  <c r="T574" i="3"/>
  <c r="R574" i="3"/>
  <c r="P574" i="3"/>
  <c r="BK574" i="3"/>
  <c r="J574" i="3"/>
  <c r="BI571" i="3"/>
  <c r="BH571" i="3"/>
  <c r="BG571" i="3"/>
  <c r="BF571" i="3"/>
  <c r="BE571" i="3"/>
  <c r="T571" i="3"/>
  <c r="R571" i="3"/>
  <c r="P571" i="3"/>
  <c r="BK571" i="3"/>
  <c r="J571" i="3"/>
  <c r="BI566" i="3"/>
  <c r="BH566" i="3"/>
  <c r="BG566" i="3"/>
  <c r="BF566" i="3"/>
  <c r="BE566" i="3"/>
  <c r="T566" i="3"/>
  <c r="R566" i="3"/>
  <c r="P566" i="3"/>
  <c r="BK566" i="3"/>
  <c r="J566" i="3"/>
  <c r="BI561" i="3"/>
  <c r="BH561" i="3"/>
  <c r="BG561" i="3"/>
  <c r="BF561" i="3"/>
  <c r="BE561" i="3"/>
  <c r="T561" i="3"/>
  <c r="R561" i="3"/>
  <c r="P561" i="3"/>
  <c r="BK561" i="3"/>
  <c r="J561" i="3"/>
  <c r="BI560" i="3"/>
  <c r="BH560" i="3"/>
  <c r="BG560" i="3"/>
  <c r="BF560" i="3"/>
  <c r="BE560" i="3"/>
  <c r="T560" i="3"/>
  <c r="R560" i="3"/>
  <c r="R557" i="3" s="1"/>
  <c r="P560" i="3"/>
  <c r="BK560" i="3"/>
  <c r="J560" i="3"/>
  <c r="BI559" i="3"/>
  <c r="BH559" i="3"/>
  <c r="BG559" i="3"/>
  <c r="BF559" i="3"/>
  <c r="BE559" i="3"/>
  <c r="T559" i="3"/>
  <c r="R559" i="3"/>
  <c r="P559" i="3"/>
  <c r="BK559" i="3"/>
  <c r="J559" i="3"/>
  <c r="BI558" i="3"/>
  <c r="BH558" i="3"/>
  <c r="BG558" i="3"/>
  <c r="BF558" i="3"/>
  <c r="BE558" i="3"/>
  <c r="T558" i="3"/>
  <c r="T557" i="3" s="1"/>
  <c r="R558" i="3"/>
  <c r="P558" i="3"/>
  <c r="P557" i="3" s="1"/>
  <c r="BK558" i="3"/>
  <c r="BK557" i="3" s="1"/>
  <c r="J557" i="3" s="1"/>
  <c r="J76" i="3" s="1"/>
  <c r="J558" i="3"/>
  <c r="BI556" i="3"/>
  <c r="BH556" i="3"/>
  <c r="BG556" i="3"/>
  <c r="BF556" i="3"/>
  <c r="T556" i="3"/>
  <c r="R556" i="3"/>
  <c r="P556" i="3"/>
  <c r="BK556" i="3"/>
  <c r="J556" i="3"/>
  <c r="BE556" i="3" s="1"/>
  <c r="BI555" i="3"/>
  <c r="BH555" i="3"/>
  <c r="BG555" i="3"/>
  <c r="BF555" i="3"/>
  <c r="T555" i="3"/>
  <c r="R555" i="3"/>
  <c r="P555" i="3"/>
  <c r="BK555" i="3"/>
  <c r="J555" i="3"/>
  <c r="BE555" i="3" s="1"/>
  <c r="BI554" i="3"/>
  <c r="BH554" i="3"/>
  <c r="BG554" i="3"/>
  <c r="BF554" i="3"/>
  <c r="T554" i="3"/>
  <c r="R554" i="3"/>
  <c r="P554" i="3"/>
  <c r="BK554" i="3"/>
  <c r="J554" i="3"/>
  <c r="BE554" i="3" s="1"/>
  <c r="BI553" i="3"/>
  <c r="BH553" i="3"/>
  <c r="BG553" i="3"/>
  <c r="BF553" i="3"/>
  <c r="T553" i="3"/>
  <c r="R553" i="3"/>
  <c r="P553" i="3"/>
  <c r="BK553" i="3"/>
  <c r="J553" i="3"/>
  <c r="BE553" i="3" s="1"/>
  <c r="BI549" i="3"/>
  <c r="BH549" i="3"/>
  <c r="BG549" i="3"/>
  <c r="BF549" i="3"/>
  <c r="T549" i="3"/>
  <c r="R549" i="3"/>
  <c r="P549" i="3"/>
  <c r="BK549" i="3"/>
  <c r="J549" i="3"/>
  <c r="BE549" i="3" s="1"/>
  <c r="BI545" i="3"/>
  <c r="BH545" i="3"/>
  <c r="BG545" i="3"/>
  <c r="BF545" i="3"/>
  <c r="T545" i="3"/>
  <c r="R545" i="3"/>
  <c r="P545" i="3"/>
  <c r="BK545" i="3"/>
  <c r="J545" i="3"/>
  <c r="BE545" i="3" s="1"/>
  <c r="BI539" i="3"/>
  <c r="BH539" i="3"/>
  <c r="BG539" i="3"/>
  <c r="BF539" i="3"/>
  <c r="T539" i="3"/>
  <c r="T538" i="3" s="1"/>
  <c r="R539" i="3"/>
  <c r="R538" i="3" s="1"/>
  <c r="P539" i="3"/>
  <c r="P538" i="3" s="1"/>
  <c r="BK539" i="3"/>
  <c r="J539" i="3"/>
  <c r="BE539" i="3" s="1"/>
  <c r="BI537" i="3"/>
  <c r="BH537" i="3"/>
  <c r="BG537" i="3"/>
  <c r="BF537" i="3"/>
  <c r="BE537" i="3"/>
  <c r="T537" i="3"/>
  <c r="R537" i="3"/>
  <c r="P537" i="3"/>
  <c r="BK537" i="3"/>
  <c r="J537" i="3"/>
  <c r="BI529" i="3"/>
  <c r="BH529" i="3"/>
  <c r="BG529" i="3"/>
  <c r="BF529" i="3"/>
  <c r="BE529" i="3"/>
  <c r="T529" i="3"/>
  <c r="R529" i="3"/>
  <c r="P529" i="3"/>
  <c r="BK529" i="3"/>
  <c r="J529" i="3"/>
  <c r="BI521" i="3"/>
  <c r="BH521" i="3"/>
  <c r="BG521" i="3"/>
  <c r="BF521" i="3"/>
  <c r="BE521" i="3"/>
  <c r="T521" i="3"/>
  <c r="R521" i="3"/>
  <c r="P521" i="3"/>
  <c r="BK521" i="3"/>
  <c r="J521" i="3"/>
  <c r="BI513" i="3"/>
  <c r="BH513" i="3"/>
  <c r="BG513" i="3"/>
  <c r="BF513" i="3"/>
  <c r="BE513" i="3"/>
  <c r="T513" i="3"/>
  <c r="T512" i="3" s="1"/>
  <c r="R513" i="3"/>
  <c r="R512" i="3" s="1"/>
  <c r="P513" i="3"/>
  <c r="P512" i="3" s="1"/>
  <c r="BK513" i="3"/>
  <c r="BK512" i="3" s="1"/>
  <c r="J512" i="3" s="1"/>
  <c r="J74" i="3" s="1"/>
  <c r="J513" i="3"/>
  <c r="BI511" i="3"/>
  <c r="BH511" i="3"/>
  <c r="BG511" i="3"/>
  <c r="BF511" i="3"/>
  <c r="T511" i="3"/>
  <c r="R511" i="3"/>
  <c r="P511" i="3"/>
  <c r="BK511" i="3"/>
  <c r="J511" i="3"/>
  <c r="BE511" i="3" s="1"/>
  <c r="BI509" i="3"/>
  <c r="BH509" i="3"/>
  <c r="BG509" i="3"/>
  <c r="BF509" i="3"/>
  <c r="T509" i="3"/>
  <c r="R509" i="3"/>
  <c r="P509" i="3"/>
  <c r="BK509" i="3"/>
  <c r="J509" i="3"/>
  <c r="BE509" i="3" s="1"/>
  <c r="BI507" i="3"/>
  <c r="BH507" i="3"/>
  <c r="BG507" i="3"/>
  <c r="BF507" i="3"/>
  <c r="T507" i="3"/>
  <c r="R507" i="3"/>
  <c r="P507" i="3"/>
  <c r="BK507" i="3"/>
  <c r="J507" i="3"/>
  <c r="BE507" i="3" s="1"/>
  <c r="BI505" i="3"/>
  <c r="BH505" i="3"/>
  <c r="BG505" i="3"/>
  <c r="BF505" i="3"/>
  <c r="T505" i="3"/>
  <c r="R505" i="3"/>
  <c r="P505" i="3"/>
  <c r="BK505" i="3"/>
  <c r="J505" i="3"/>
  <c r="BE505" i="3" s="1"/>
  <c r="BI503" i="3"/>
  <c r="BH503" i="3"/>
  <c r="BG503" i="3"/>
  <c r="BF503" i="3"/>
  <c r="T503" i="3"/>
  <c r="R503" i="3"/>
  <c r="P503" i="3"/>
  <c r="BK503" i="3"/>
  <c r="J503" i="3"/>
  <c r="BE503" i="3" s="1"/>
  <c r="BI501" i="3"/>
  <c r="BH501" i="3"/>
  <c r="BG501" i="3"/>
  <c r="BF501" i="3"/>
  <c r="T501" i="3"/>
  <c r="R501" i="3"/>
  <c r="P501" i="3"/>
  <c r="BK501" i="3"/>
  <c r="J501" i="3"/>
  <c r="BE501" i="3" s="1"/>
  <c r="BI499" i="3"/>
  <c r="BH499" i="3"/>
  <c r="BG499" i="3"/>
  <c r="BF499" i="3"/>
  <c r="T499" i="3"/>
  <c r="R499" i="3"/>
  <c r="P499" i="3"/>
  <c r="BK499" i="3"/>
  <c r="J499" i="3"/>
  <c r="BE499" i="3" s="1"/>
  <c r="BI497" i="3"/>
  <c r="BH497" i="3"/>
  <c r="BG497" i="3"/>
  <c r="BF497" i="3"/>
  <c r="T497" i="3"/>
  <c r="R497" i="3"/>
  <c r="P497" i="3"/>
  <c r="BK497" i="3"/>
  <c r="J497" i="3"/>
  <c r="BE497" i="3" s="1"/>
  <c r="BI495" i="3"/>
  <c r="BH495" i="3"/>
  <c r="BG495" i="3"/>
  <c r="BF495" i="3"/>
  <c r="BE495" i="3"/>
  <c r="T495" i="3"/>
  <c r="R495" i="3"/>
  <c r="P495" i="3"/>
  <c r="P488" i="3" s="1"/>
  <c r="BK495" i="3"/>
  <c r="J495" i="3"/>
  <c r="BI493" i="3"/>
  <c r="BH493" i="3"/>
  <c r="BG493" i="3"/>
  <c r="BF493" i="3"/>
  <c r="T493" i="3"/>
  <c r="R493" i="3"/>
  <c r="P493" i="3"/>
  <c r="BK493" i="3"/>
  <c r="J493" i="3"/>
  <c r="BE493" i="3" s="1"/>
  <c r="BI491" i="3"/>
  <c r="BH491" i="3"/>
  <c r="BG491" i="3"/>
  <c r="BF491" i="3"/>
  <c r="T491" i="3"/>
  <c r="R491" i="3"/>
  <c r="P491" i="3"/>
  <c r="BK491" i="3"/>
  <c r="J491" i="3"/>
  <c r="BE491" i="3" s="1"/>
  <c r="BI489" i="3"/>
  <c r="BH489" i="3"/>
  <c r="BG489" i="3"/>
  <c r="BF489" i="3"/>
  <c r="T489" i="3"/>
  <c r="T488" i="3" s="1"/>
  <c r="R489" i="3"/>
  <c r="R488" i="3" s="1"/>
  <c r="P489" i="3"/>
  <c r="BK489" i="3"/>
  <c r="BK488" i="3" s="1"/>
  <c r="J488" i="3" s="1"/>
  <c r="J73" i="3" s="1"/>
  <c r="J489" i="3"/>
  <c r="BE489" i="3" s="1"/>
  <c r="BI487" i="3"/>
  <c r="BH487" i="3"/>
  <c r="BG487" i="3"/>
  <c r="BF487" i="3"/>
  <c r="BE487" i="3"/>
  <c r="T487" i="3"/>
  <c r="R487" i="3"/>
  <c r="P487" i="3"/>
  <c r="BK487" i="3"/>
  <c r="J487" i="3"/>
  <c r="BI482" i="3"/>
  <c r="BH482" i="3"/>
  <c r="BG482" i="3"/>
  <c r="BF482" i="3"/>
  <c r="BE482" i="3"/>
  <c r="T482" i="3"/>
  <c r="R482" i="3"/>
  <c r="P482" i="3"/>
  <c r="BK482" i="3"/>
  <c r="J482" i="3"/>
  <c r="BI477" i="3"/>
  <c r="BH477" i="3"/>
  <c r="BG477" i="3"/>
  <c r="BF477" i="3"/>
  <c r="T477" i="3"/>
  <c r="R477" i="3"/>
  <c r="P477" i="3"/>
  <c r="BK477" i="3"/>
  <c r="J477" i="3"/>
  <c r="BE477" i="3" s="1"/>
  <c r="BI473" i="3"/>
  <c r="BH473" i="3"/>
  <c r="BG473" i="3"/>
  <c r="BF473" i="3"/>
  <c r="T473" i="3"/>
  <c r="R473" i="3"/>
  <c r="P473" i="3"/>
  <c r="BK473" i="3"/>
  <c r="J473" i="3"/>
  <c r="BE473" i="3" s="1"/>
  <c r="BI472" i="3"/>
  <c r="BH472" i="3"/>
  <c r="BG472" i="3"/>
  <c r="BF472" i="3"/>
  <c r="BE472" i="3"/>
  <c r="T472" i="3"/>
  <c r="R472" i="3"/>
  <c r="P472" i="3"/>
  <c r="BK472" i="3"/>
  <c r="J472" i="3"/>
  <c r="BI471" i="3"/>
  <c r="BH471" i="3"/>
  <c r="BG471" i="3"/>
  <c r="BF471" i="3"/>
  <c r="BE471" i="3"/>
  <c r="T471" i="3"/>
  <c r="R471" i="3"/>
  <c r="P471" i="3"/>
  <c r="BK471" i="3"/>
  <c r="J471" i="3"/>
  <c r="BI467" i="3"/>
  <c r="BH467" i="3"/>
  <c r="BG467" i="3"/>
  <c r="BF467" i="3"/>
  <c r="BE467" i="3"/>
  <c r="T467" i="3"/>
  <c r="R467" i="3"/>
  <c r="P467" i="3"/>
  <c r="BK467" i="3"/>
  <c r="J467" i="3"/>
  <c r="BI466" i="3"/>
  <c r="BH466" i="3"/>
  <c r="BG466" i="3"/>
  <c r="BF466" i="3"/>
  <c r="BE466" i="3"/>
  <c r="T466" i="3"/>
  <c r="R466" i="3"/>
  <c r="P466" i="3"/>
  <c r="BK466" i="3"/>
  <c r="J466" i="3"/>
  <c r="BI459" i="3"/>
  <c r="BH459" i="3"/>
  <c r="BG459" i="3"/>
  <c r="BF459" i="3"/>
  <c r="BE459" i="3"/>
  <c r="T459" i="3"/>
  <c r="R459" i="3"/>
  <c r="P459" i="3"/>
  <c r="BK459" i="3"/>
  <c r="J459" i="3"/>
  <c r="BI455" i="3"/>
  <c r="BH455" i="3"/>
  <c r="BG455" i="3"/>
  <c r="BF455" i="3"/>
  <c r="BE455" i="3"/>
  <c r="T455" i="3"/>
  <c r="R455" i="3"/>
  <c r="P455" i="3"/>
  <c r="BK455" i="3"/>
  <c r="J455" i="3"/>
  <c r="BI454" i="3"/>
  <c r="BH454" i="3"/>
  <c r="BG454" i="3"/>
  <c r="BF454" i="3"/>
  <c r="BE454" i="3"/>
  <c r="T454" i="3"/>
  <c r="R454" i="3"/>
  <c r="P454" i="3"/>
  <c r="BK454" i="3"/>
  <c r="J454" i="3"/>
  <c r="BI451" i="3"/>
  <c r="BH451" i="3"/>
  <c r="BG451" i="3"/>
  <c r="BF451" i="3"/>
  <c r="BE451" i="3"/>
  <c r="T451" i="3"/>
  <c r="R451" i="3"/>
  <c r="P451" i="3"/>
  <c r="BK451" i="3"/>
  <c r="J451" i="3"/>
  <c r="BI447" i="3"/>
  <c r="BH447" i="3"/>
  <c r="BG447" i="3"/>
  <c r="BF447" i="3"/>
  <c r="BE447" i="3"/>
  <c r="T447" i="3"/>
  <c r="R447" i="3"/>
  <c r="P447" i="3"/>
  <c r="BK447" i="3"/>
  <c r="J447" i="3"/>
  <c r="BI443" i="3"/>
  <c r="BH443" i="3"/>
  <c r="BG443" i="3"/>
  <c r="BF443" i="3"/>
  <c r="BE443" i="3"/>
  <c r="T443" i="3"/>
  <c r="R443" i="3"/>
  <c r="P443" i="3"/>
  <c r="BK443" i="3"/>
  <c r="J443" i="3"/>
  <c r="BI442" i="3"/>
  <c r="BH442" i="3"/>
  <c r="BG442" i="3"/>
  <c r="BF442" i="3"/>
  <c r="BE442" i="3"/>
  <c r="T442" i="3"/>
  <c r="R442" i="3"/>
  <c r="P442" i="3"/>
  <c r="BK442" i="3"/>
  <c r="J442" i="3"/>
  <c r="BI439" i="3"/>
  <c r="BH439" i="3"/>
  <c r="BG439" i="3"/>
  <c r="BF439" i="3"/>
  <c r="BE439" i="3"/>
  <c r="T439" i="3"/>
  <c r="R439" i="3"/>
  <c r="P439" i="3"/>
  <c r="BK439" i="3"/>
  <c r="J439" i="3"/>
  <c r="BI435" i="3"/>
  <c r="BH435" i="3"/>
  <c r="BG435" i="3"/>
  <c r="BF435" i="3"/>
  <c r="BE435" i="3"/>
  <c r="T435" i="3"/>
  <c r="R435" i="3"/>
  <c r="P435" i="3"/>
  <c r="BK435" i="3"/>
  <c r="J435" i="3"/>
  <c r="BI431" i="3"/>
  <c r="BH431" i="3"/>
  <c r="BG431" i="3"/>
  <c r="BF431" i="3"/>
  <c r="BE431" i="3"/>
  <c r="T431" i="3"/>
  <c r="T430" i="3" s="1"/>
  <c r="R431" i="3"/>
  <c r="R430" i="3" s="1"/>
  <c r="P431" i="3"/>
  <c r="P430" i="3" s="1"/>
  <c r="BK431" i="3"/>
  <c r="BK430" i="3" s="1"/>
  <c r="J430" i="3" s="1"/>
  <c r="J72" i="3" s="1"/>
  <c r="J431" i="3"/>
  <c r="BI429" i="3"/>
  <c r="BH429" i="3"/>
  <c r="BG429" i="3"/>
  <c r="BF429" i="3"/>
  <c r="T429" i="3"/>
  <c r="R429" i="3"/>
  <c r="P429" i="3"/>
  <c r="BK429" i="3"/>
  <c r="J429" i="3"/>
  <c r="BE429" i="3" s="1"/>
  <c r="BI428" i="3"/>
  <c r="BH428" i="3"/>
  <c r="BG428" i="3"/>
  <c r="BF428" i="3"/>
  <c r="T428" i="3"/>
  <c r="R428" i="3"/>
  <c r="P428" i="3"/>
  <c r="BK428" i="3"/>
  <c r="J428" i="3"/>
  <c r="BE428" i="3" s="1"/>
  <c r="BI427" i="3"/>
  <c r="BH427" i="3"/>
  <c r="BG427" i="3"/>
  <c r="BF427" i="3"/>
  <c r="T427" i="3"/>
  <c r="T423" i="3" s="1"/>
  <c r="R427" i="3"/>
  <c r="P427" i="3"/>
  <c r="BK427" i="3"/>
  <c r="J427" i="3"/>
  <c r="BE427" i="3" s="1"/>
  <c r="BI426" i="3"/>
  <c r="BH426" i="3"/>
  <c r="BG426" i="3"/>
  <c r="BF426" i="3"/>
  <c r="T426" i="3"/>
  <c r="R426" i="3"/>
  <c r="P426" i="3"/>
  <c r="BK426" i="3"/>
  <c r="J426" i="3"/>
  <c r="BE426" i="3" s="1"/>
  <c r="BI425" i="3"/>
  <c r="BH425" i="3"/>
  <c r="BG425" i="3"/>
  <c r="BF425" i="3"/>
  <c r="T425" i="3"/>
  <c r="R425" i="3"/>
  <c r="P425" i="3"/>
  <c r="BK425" i="3"/>
  <c r="J425" i="3"/>
  <c r="BE425" i="3" s="1"/>
  <c r="BI424" i="3"/>
  <c r="BH424" i="3"/>
  <c r="BG424" i="3"/>
  <c r="BF424" i="3"/>
  <c r="T424" i="3"/>
  <c r="R424" i="3"/>
  <c r="R423" i="3" s="1"/>
  <c r="P424" i="3"/>
  <c r="P423" i="3" s="1"/>
  <c r="BK424" i="3"/>
  <c r="BK423" i="3" s="1"/>
  <c r="J423" i="3" s="1"/>
  <c r="J71" i="3" s="1"/>
  <c r="J424" i="3"/>
  <c r="BE424" i="3" s="1"/>
  <c r="BI422" i="3"/>
  <c r="BH422" i="3"/>
  <c r="BG422" i="3"/>
  <c r="BF422" i="3"/>
  <c r="BE422" i="3"/>
  <c r="T422" i="3"/>
  <c r="R422" i="3"/>
  <c r="P422" i="3"/>
  <c r="BK422" i="3"/>
  <c r="J422" i="3"/>
  <c r="BI420" i="3"/>
  <c r="BH420" i="3"/>
  <c r="BG420" i="3"/>
  <c r="BF420" i="3"/>
  <c r="BE420" i="3"/>
  <c r="T420" i="3"/>
  <c r="R420" i="3"/>
  <c r="P420" i="3"/>
  <c r="BK420" i="3"/>
  <c r="J420" i="3"/>
  <c r="BI416" i="3"/>
  <c r="BH416" i="3"/>
  <c r="BG416" i="3"/>
  <c r="BF416" i="3"/>
  <c r="BE416" i="3"/>
  <c r="T416" i="3"/>
  <c r="R416" i="3"/>
  <c r="P416" i="3"/>
  <c r="BK416" i="3"/>
  <c r="J416" i="3"/>
  <c r="BI414" i="3"/>
  <c r="BH414" i="3"/>
  <c r="BG414" i="3"/>
  <c r="BF414" i="3"/>
  <c r="BE414" i="3"/>
  <c r="T414" i="3"/>
  <c r="R414" i="3"/>
  <c r="P414" i="3"/>
  <c r="BK414" i="3"/>
  <c r="J414" i="3"/>
  <c r="BI410" i="3"/>
  <c r="BH410" i="3"/>
  <c r="BG410" i="3"/>
  <c r="BF410" i="3"/>
  <c r="BE410" i="3"/>
  <c r="T410" i="3"/>
  <c r="R410" i="3"/>
  <c r="P410" i="3"/>
  <c r="BK410" i="3"/>
  <c r="J410" i="3"/>
  <c r="BI406" i="3"/>
  <c r="BH406" i="3"/>
  <c r="BG406" i="3"/>
  <c r="BF406" i="3"/>
  <c r="BE406" i="3"/>
  <c r="T406" i="3"/>
  <c r="T405" i="3" s="1"/>
  <c r="R406" i="3"/>
  <c r="R405" i="3" s="1"/>
  <c r="P406" i="3"/>
  <c r="P405" i="3" s="1"/>
  <c r="BK406" i="3"/>
  <c r="BK405" i="3" s="1"/>
  <c r="J405" i="3" s="1"/>
  <c r="J70" i="3" s="1"/>
  <c r="J406" i="3"/>
  <c r="BI404" i="3"/>
  <c r="BH404" i="3"/>
  <c r="BG404" i="3"/>
  <c r="BF404" i="3"/>
  <c r="T404" i="3"/>
  <c r="R404" i="3"/>
  <c r="P404" i="3"/>
  <c r="BK404" i="3"/>
  <c r="J404" i="3"/>
  <c r="BE404" i="3" s="1"/>
  <c r="BI402" i="3"/>
  <c r="BH402" i="3"/>
  <c r="BG402" i="3"/>
  <c r="BF402" i="3"/>
  <c r="T402" i="3"/>
  <c r="R402" i="3"/>
  <c r="P402" i="3"/>
  <c r="BK402" i="3"/>
  <c r="J402" i="3"/>
  <c r="BE402" i="3" s="1"/>
  <c r="BI398" i="3"/>
  <c r="BH398" i="3"/>
  <c r="BG398" i="3"/>
  <c r="BF398" i="3"/>
  <c r="T398" i="3"/>
  <c r="R398" i="3"/>
  <c r="P398" i="3"/>
  <c r="BK398" i="3"/>
  <c r="J398" i="3"/>
  <c r="BE398" i="3" s="1"/>
  <c r="BI396" i="3"/>
  <c r="BH396" i="3"/>
  <c r="BG396" i="3"/>
  <c r="BF396" i="3"/>
  <c r="T396" i="3"/>
  <c r="R396" i="3"/>
  <c r="P396" i="3"/>
  <c r="BK396" i="3"/>
  <c r="J396" i="3"/>
  <c r="BE396" i="3" s="1"/>
  <c r="BI392" i="3"/>
  <c r="BH392" i="3"/>
  <c r="BG392" i="3"/>
  <c r="BF392" i="3"/>
  <c r="T392" i="3"/>
  <c r="R392" i="3"/>
  <c r="P392" i="3"/>
  <c r="BK392" i="3"/>
  <c r="J392" i="3"/>
  <c r="BE392" i="3" s="1"/>
  <c r="BI389" i="3"/>
  <c r="BH389" i="3"/>
  <c r="BG389" i="3"/>
  <c r="BF389" i="3"/>
  <c r="BE389" i="3"/>
  <c r="T389" i="3"/>
  <c r="R389" i="3"/>
  <c r="P389" i="3"/>
  <c r="BK389" i="3"/>
  <c r="J389" i="3"/>
  <c r="BI385" i="3"/>
  <c r="BH385" i="3"/>
  <c r="BG385" i="3"/>
  <c r="BF385" i="3"/>
  <c r="T385" i="3"/>
  <c r="R385" i="3"/>
  <c r="P385" i="3"/>
  <c r="BK385" i="3"/>
  <c r="J385" i="3"/>
  <c r="BE385" i="3" s="1"/>
  <c r="BI383" i="3"/>
  <c r="BH383" i="3"/>
  <c r="BG383" i="3"/>
  <c r="BF383" i="3"/>
  <c r="T383" i="3"/>
  <c r="R383" i="3"/>
  <c r="P383" i="3"/>
  <c r="BK383" i="3"/>
  <c r="J383" i="3"/>
  <c r="BE383" i="3" s="1"/>
  <c r="BI379" i="3"/>
  <c r="BH379" i="3"/>
  <c r="BG379" i="3"/>
  <c r="BF379" i="3"/>
  <c r="BE379" i="3"/>
  <c r="T379" i="3"/>
  <c r="R379" i="3"/>
  <c r="P379" i="3"/>
  <c r="BK379" i="3"/>
  <c r="J379" i="3"/>
  <c r="BI377" i="3"/>
  <c r="BH377" i="3"/>
  <c r="BG377" i="3"/>
  <c r="BF377" i="3"/>
  <c r="BE377" i="3"/>
  <c r="T377" i="3"/>
  <c r="R377" i="3"/>
  <c r="P377" i="3"/>
  <c r="BK377" i="3"/>
  <c r="J377" i="3"/>
  <c r="BI373" i="3"/>
  <c r="BH373" i="3"/>
  <c r="BG373" i="3"/>
  <c r="BF373" i="3"/>
  <c r="T373" i="3"/>
  <c r="R373" i="3"/>
  <c r="P373" i="3"/>
  <c r="BK373" i="3"/>
  <c r="J373" i="3"/>
  <c r="BE373" i="3" s="1"/>
  <c r="BI371" i="3"/>
  <c r="BH371" i="3"/>
  <c r="BG371" i="3"/>
  <c r="BF371" i="3"/>
  <c r="T371" i="3"/>
  <c r="R371" i="3"/>
  <c r="P371" i="3"/>
  <c r="BK371" i="3"/>
  <c r="J371" i="3"/>
  <c r="BE371" i="3" s="1"/>
  <c r="BI367" i="3"/>
  <c r="BH367" i="3"/>
  <c r="BG367" i="3"/>
  <c r="BF367" i="3"/>
  <c r="BE367" i="3"/>
  <c r="T367" i="3"/>
  <c r="R367" i="3"/>
  <c r="P367" i="3"/>
  <c r="BK367" i="3"/>
  <c r="J367" i="3"/>
  <c r="BI364" i="3"/>
  <c r="BH364" i="3"/>
  <c r="BG364" i="3"/>
  <c r="BF364" i="3"/>
  <c r="BE364" i="3"/>
  <c r="T364" i="3"/>
  <c r="R364" i="3"/>
  <c r="P364" i="3"/>
  <c r="BK364" i="3"/>
  <c r="J364" i="3"/>
  <c r="BI360" i="3"/>
  <c r="BH360" i="3"/>
  <c r="BG360" i="3"/>
  <c r="BF360" i="3"/>
  <c r="T360" i="3"/>
  <c r="R360" i="3"/>
  <c r="P360" i="3"/>
  <c r="BK360" i="3"/>
  <c r="J360" i="3"/>
  <c r="BE360" i="3" s="1"/>
  <c r="BI356" i="3"/>
  <c r="BH356" i="3"/>
  <c r="BG356" i="3"/>
  <c r="BF356" i="3"/>
  <c r="T356" i="3"/>
  <c r="T355" i="3" s="1"/>
  <c r="R356" i="3"/>
  <c r="R355" i="3" s="1"/>
  <c r="P356" i="3"/>
  <c r="P355" i="3" s="1"/>
  <c r="BK356" i="3"/>
  <c r="BK355" i="3" s="1"/>
  <c r="J355" i="3" s="1"/>
  <c r="J69" i="3" s="1"/>
  <c r="J356" i="3"/>
  <c r="BE356" i="3" s="1"/>
  <c r="BI354" i="3"/>
  <c r="BH354" i="3"/>
  <c r="BG354" i="3"/>
  <c r="BF354" i="3"/>
  <c r="BE354" i="3"/>
  <c r="T354" i="3"/>
  <c r="R354" i="3"/>
  <c r="R343" i="3" s="1"/>
  <c r="R342" i="3" s="1"/>
  <c r="P354" i="3"/>
  <c r="BK354" i="3"/>
  <c r="J354" i="3"/>
  <c r="BI350" i="3"/>
  <c r="BH350" i="3"/>
  <c r="BG350" i="3"/>
  <c r="BF350" i="3"/>
  <c r="BE350" i="3"/>
  <c r="T350" i="3"/>
  <c r="R350" i="3"/>
  <c r="P350" i="3"/>
  <c r="BK350" i="3"/>
  <c r="J350" i="3"/>
  <c r="BI344" i="3"/>
  <c r="BH344" i="3"/>
  <c r="BG344" i="3"/>
  <c r="BF344" i="3"/>
  <c r="T344" i="3"/>
  <c r="T343" i="3" s="1"/>
  <c r="R344" i="3"/>
  <c r="P344" i="3"/>
  <c r="P343" i="3" s="1"/>
  <c r="BK344" i="3"/>
  <c r="BK343" i="3" s="1"/>
  <c r="J344" i="3"/>
  <c r="BE344" i="3" s="1"/>
  <c r="BI341" i="3"/>
  <c r="BH341" i="3"/>
  <c r="BG341" i="3"/>
  <c r="BF341" i="3"/>
  <c r="BE341" i="3"/>
  <c r="T341" i="3"/>
  <c r="R341" i="3"/>
  <c r="P341" i="3"/>
  <c r="BK341" i="3"/>
  <c r="J341" i="3"/>
  <c r="BI339" i="3"/>
  <c r="BH339" i="3"/>
  <c r="BG339" i="3"/>
  <c r="BF339" i="3"/>
  <c r="BE339" i="3"/>
  <c r="T339" i="3"/>
  <c r="R339" i="3"/>
  <c r="P339" i="3"/>
  <c r="BK339" i="3"/>
  <c r="J339" i="3"/>
  <c r="BI338" i="3"/>
  <c r="BH338" i="3"/>
  <c r="BG338" i="3"/>
  <c r="BF338" i="3"/>
  <c r="T338" i="3"/>
  <c r="R338" i="3"/>
  <c r="P338" i="3"/>
  <c r="BK338" i="3"/>
  <c r="J338" i="3"/>
  <c r="BE338" i="3" s="1"/>
  <c r="BI336" i="3"/>
  <c r="BH336" i="3"/>
  <c r="BG336" i="3"/>
  <c r="BF336" i="3"/>
  <c r="T336" i="3"/>
  <c r="R336" i="3"/>
  <c r="P336" i="3"/>
  <c r="BK336" i="3"/>
  <c r="J336" i="3"/>
  <c r="BE336" i="3" s="1"/>
  <c r="BI335" i="3"/>
  <c r="BH335" i="3"/>
  <c r="BG335" i="3"/>
  <c r="BF335" i="3"/>
  <c r="BE335" i="3"/>
  <c r="T335" i="3"/>
  <c r="R335" i="3"/>
  <c r="P335" i="3"/>
  <c r="BK335" i="3"/>
  <c r="J335" i="3"/>
  <c r="BI333" i="3"/>
  <c r="BH333" i="3"/>
  <c r="BG333" i="3"/>
  <c r="BF333" i="3"/>
  <c r="BE333" i="3"/>
  <c r="T333" i="3"/>
  <c r="T332" i="3" s="1"/>
  <c r="R333" i="3"/>
  <c r="R332" i="3" s="1"/>
  <c r="P333" i="3"/>
  <c r="P332" i="3" s="1"/>
  <c r="BK333" i="3"/>
  <c r="BK332" i="3" s="1"/>
  <c r="J332" i="3" s="1"/>
  <c r="J66" i="3" s="1"/>
  <c r="J333" i="3"/>
  <c r="BI331" i="3"/>
  <c r="BH331" i="3"/>
  <c r="BG331" i="3"/>
  <c r="BF331" i="3"/>
  <c r="T331" i="3"/>
  <c r="R331" i="3"/>
  <c r="P331" i="3"/>
  <c r="BK331" i="3"/>
  <c r="J331" i="3"/>
  <c r="BE331" i="3" s="1"/>
  <c r="BI327" i="3"/>
  <c r="BH327" i="3"/>
  <c r="BG327" i="3"/>
  <c r="BF327" i="3"/>
  <c r="T327" i="3"/>
  <c r="R327" i="3"/>
  <c r="P327" i="3"/>
  <c r="BK327" i="3"/>
  <c r="J327" i="3"/>
  <c r="BE327" i="3" s="1"/>
  <c r="BI317" i="3"/>
  <c r="BH317" i="3"/>
  <c r="BG317" i="3"/>
  <c r="BF317" i="3"/>
  <c r="BE317" i="3"/>
  <c r="T317" i="3"/>
  <c r="R317" i="3"/>
  <c r="P317" i="3"/>
  <c r="BK317" i="3"/>
  <c r="J317" i="3"/>
  <c r="BI313" i="3"/>
  <c r="BH313" i="3"/>
  <c r="BG313" i="3"/>
  <c r="BF313" i="3"/>
  <c r="T313" i="3"/>
  <c r="R313" i="3"/>
  <c r="P313" i="3"/>
  <c r="BK313" i="3"/>
  <c r="J313" i="3"/>
  <c r="BE313" i="3" s="1"/>
  <c r="BI309" i="3"/>
  <c r="BH309" i="3"/>
  <c r="BG309" i="3"/>
  <c r="BF309" i="3"/>
  <c r="T309" i="3"/>
  <c r="R309" i="3"/>
  <c r="P309" i="3"/>
  <c r="BK309" i="3"/>
  <c r="J309" i="3"/>
  <c r="BE309" i="3" s="1"/>
  <c r="BI305" i="3"/>
  <c r="BH305" i="3"/>
  <c r="BG305" i="3"/>
  <c r="BF305" i="3"/>
  <c r="BE305" i="3"/>
  <c r="T305" i="3"/>
  <c r="R305" i="3"/>
  <c r="P305" i="3"/>
  <c r="BK305" i="3"/>
  <c r="J305" i="3"/>
  <c r="BI299" i="3"/>
  <c r="BH299" i="3"/>
  <c r="BG299" i="3"/>
  <c r="BF299" i="3"/>
  <c r="BE299" i="3"/>
  <c r="T299" i="3"/>
  <c r="R299" i="3"/>
  <c r="P299" i="3"/>
  <c r="BK299" i="3"/>
  <c r="J299" i="3"/>
  <c r="BI286" i="3"/>
  <c r="BH286" i="3"/>
  <c r="BG286" i="3"/>
  <c r="BF286" i="3"/>
  <c r="T286" i="3"/>
  <c r="R286" i="3"/>
  <c r="P286" i="3"/>
  <c r="BK286" i="3"/>
  <c r="J286" i="3"/>
  <c r="BE286" i="3" s="1"/>
  <c r="BI280" i="3"/>
  <c r="BH280" i="3"/>
  <c r="BG280" i="3"/>
  <c r="BF280" i="3"/>
  <c r="T280" i="3"/>
  <c r="R280" i="3"/>
  <c r="P280" i="3"/>
  <c r="BK280" i="3"/>
  <c r="J280" i="3"/>
  <c r="BE280" i="3" s="1"/>
  <c r="BI277" i="3"/>
  <c r="BH277" i="3"/>
  <c r="BG277" i="3"/>
  <c r="BF277" i="3"/>
  <c r="BE277" i="3"/>
  <c r="T277" i="3"/>
  <c r="R277" i="3"/>
  <c r="P277" i="3"/>
  <c r="BK277" i="3"/>
  <c r="J277" i="3"/>
  <c r="BI273" i="3"/>
  <c r="BH273" i="3"/>
  <c r="BG273" i="3"/>
  <c r="BF273" i="3"/>
  <c r="BE273" i="3"/>
  <c r="T273" i="3"/>
  <c r="R273" i="3"/>
  <c r="P273" i="3"/>
  <c r="BK273" i="3"/>
  <c r="J273" i="3"/>
  <c r="BI269" i="3"/>
  <c r="BH269" i="3"/>
  <c r="BG269" i="3"/>
  <c r="BF269" i="3"/>
  <c r="T269" i="3"/>
  <c r="R269" i="3"/>
  <c r="P269" i="3"/>
  <c r="BK269" i="3"/>
  <c r="J269" i="3"/>
  <c r="BE269" i="3" s="1"/>
  <c r="BI268" i="3"/>
  <c r="BH268" i="3"/>
  <c r="BG268" i="3"/>
  <c r="BF268" i="3"/>
  <c r="T268" i="3"/>
  <c r="R268" i="3"/>
  <c r="P268" i="3"/>
  <c r="BK268" i="3"/>
  <c r="J268" i="3"/>
  <c r="BE268" i="3" s="1"/>
  <c r="BI264" i="3"/>
  <c r="BH264" i="3"/>
  <c r="BG264" i="3"/>
  <c r="BF264" i="3"/>
  <c r="BE264" i="3"/>
  <c r="T264" i="3"/>
  <c r="R264" i="3"/>
  <c r="P264" i="3"/>
  <c r="BK264" i="3"/>
  <c r="J264" i="3"/>
  <c r="BI260" i="3"/>
  <c r="BH260" i="3"/>
  <c r="BG260" i="3"/>
  <c r="BF260" i="3"/>
  <c r="BE260" i="3"/>
  <c r="T260" i="3"/>
  <c r="R260" i="3"/>
  <c r="P260" i="3"/>
  <c r="BK260" i="3"/>
  <c r="J260" i="3"/>
  <c r="BI254" i="3"/>
  <c r="BH254" i="3"/>
  <c r="BG254" i="3"/>
  <c r="BF254" i="3"/>
  <c r="T254" i="3"/>
  <c r="R254" i="3"/>
  <c r="P254" i="3"/>
  <c r="BK254" i="3"/>
  <c r="J254" i="3"/>
  <c r="BE254" i="3" s="1"/>
  <c r="BI248" i="3"/>
  <c r="BH248" i="3"/>
  <c r="BG248" i="3"/>
  <c r="BF248" i="3"/>
  <c r="T248" i="3"/>
  <c r="R248" i="3"/>
  <c r="P248" i="3"/>
  <c r="BK248" i="3"/>
  <c r="J248" i="3"/>
  <c r="BE248" i="3" s="1"/>
  <c r="BI243" i="3"/>
  <c r="BH243" i="3"/>
  <c r="BG243" i="3"/>
  <c r="BF243" i="3"/>
  <c r="BE243" i="3"/>
  <c r="T243" i="3"/>
  <c r="R243" i="3"/>
  <c r="P243" i="3"/>
  <c r="BK243" i="3"/>
  <c r="J243" i="3"/>
  <c r="BI242" i="3"/>
  <c r="BH242" i="3"/>
  <c r="BG242" i="3"/>
  <c r="BF242" i="3"/>
  <c r="BE242" i="3"/>
  <c r="T242" i="3"/>
  <c r="R242" i="3"/>
  <c r="P242" i="3"/>
  <c r="BK242" i="3"/>
  <c r="J242" i="3"/>
  <c r="BI238" i="3"/>
  <c r="BH238" i="3"/>
  <c r="BG238" i="3"/>
  <c r="BF238" i="3"/>
  <c r="BE238" i="3"/>
  <c r="T238" i="3"/>
  <c r="R238" i="3"/>
  <c r="P238" i="3"/>
  <c r="BK238" i="3"/>
  <c r="J238" i="3"/>
  <c r="BI234" i="3"/>
  <c r="BH234" i="3"/>
  <c r="BG234" i="3"/>
  <c r="BF234" i="3"/>
  <c r="T234" i="3"/>
  <c r="R234" i="3"/>
  <c r="P234" i="3"/>
  <c r="BK234" i="3"/>
  <c r="J234" i="3"/>
  <c r="BE234" i="3" s="1"/>
  <c r="BI230" i="3"/>
  <c r="BH230" i="3"/>
  <c r="BG230" i="3"/>
  <c r="BF230" i="3"/>
  <c r="BE230" i="3"/>
  <c r="T230" i="3"/>
  <c r="R230" i="3"/>
  <c r="P230" i="3"/>
  <c r="BK230" i="3"/>
  <c r="J230" i="3"/>
  <c r="BI224" i="3"/>
  <c r="BH224" i="3"/>
  <c r="BG224" i="3"/>
  <c r="BF224" i="3"/>
  <c r="BE224" i="3"/>
  <c r="T224" i="3"/>
  <c r="R224" i="3"/>
  <c r="P224" i="3"/>
  <c r="BK224" i="3"/>
  <c r="J224" i="3"/>
  <c r="BI220" i="3"/>
  <c r="BH220" i="3"/>
  <c r="BG220" i="3"/>
  <c r="BF220" i="3"/>
  <c r="BE220" i="3"/>
  <c r="T220" i="3"/>
  <c r="R220" i="3"/>
  <c r="P220" i="3"/>
  <c r="BK220" i="3"/>
  <c r="J220" i="3"/>
  <c r="BI216" i="3"/>
  <c r="BH216" i="3"/>
  <c r="BG216" i="3"/>
  <c r="BF216" i="3"/>
  <c r="T216" i="3"/>
  <c r="R216" i="3"/>
  <c r="P216" i="3"/>
  <c r="BK216" i="3"/>
  <c r="J216" i="3"/>
  <c r="BE216" i="3" s="1"/>
  <c r="BI208" i="3"/>
  <c r="BH208" i="3"/>
  <c r="BG208" i="3"/>
  <c r="BF208" i="3"/>
  <c r="BE208" i="3"/>
  <c r="T208" i="3"/>
  <c r="R208" i="3"/>
  <c r="P208" i="3"/>
  <c r="BK208" i="3"/>
  <c r="J208" i="3"/>
  <c r="BI204" i="3"/>
  <c r="BH204" i="3"/>
  <c r="BG204" i="3"/>
  <c r="BF204" i="3"/>
  <c r="BE204" i="3"/>
  <c r="T204" i="3"/>
  <c r="R204" i="3"/>
  <c r="P204" i="3"/>
  <c r="BK204" i="3"/>
  <c r="J204" i="3"/>
  <c r="BI198" i="3"/>
  <c r="BH198" i="3"/>
  <c r="BG198" i="3"/>
  <c r="BF198" i="3"/>
  <c r="BE198" i="3"/>
  <c r="T198" i="3"/>
  <c r="T197" i="3" s="1"/>
  <c r="R198" i="3"/>
  <c r="R197" i="3" s="1"/>
  <c r="P198" i="3"/>
  <c r="P197" i="3" s="1"/>
  <c r="BK198" i="3"/>
  <c r="BK197" i="3" s="1"/>
  <c r="J197" i="3" s="1"/>
  <c r="J65" i="3" s="1"/>
  <c r="J198" i="3"/>
  <c r="BI191" i="3"/>
  <c r="BH191" i="3"/>
  <c r="BG191" i="3"/>
  <c r="BF191" i="3"/>
  <c r="T191" i="3"/>
  <c r="R191" i="3"/>
  <c r="P191" i="3"/>
  <c r="BK191" i="3"/>
  <c r="J191" i="3"/>
  <c r="BE191" i="3" s="1"/>
  <c r="BI188" i="3"/>
  <c r="BH188" i="3"/>
  <c r="BG188" i="3"/>
  <c r="BF188" i="3"/>
  <c r="T188" i="3"/>
  <c r="R188" i="3"/>
  <c r="P188" i="3"/>
  <c r="BK188" i="3"/>
  <c r="J188" i="3"/>
  <c r="BE188" i="3" s="1"/>
  <c r="BI184" i="3"/>
  <c r="BH184" i="3"/>
  <c r="BG184" i="3"/>
  <c r="BF184" i="3"/>
  <c r="BE184" i="3"/>
  <c r="T184" i="3"/>
  <c r="R184" i="3"/>
  <c r="P184" i="3"/>
  <c r="BK184" i="3"/>
  <c r="J184" i="3"/>
  <c r="BI183" i="3"/>
  <c r="BH183" i="3"/>
  <c r="BG183" i="3"/>
  <c r="BF183" i="3"/>
  <c r="T183" i="3"/>
  <c r="R183" i="3"/>
  <c r="P183" i="3"/>
  <c r="BK183" i="3"/>
  <c r="J183" i="3"/>
  <c r="BE183" i="3" s="1"/>
  <c r="BI182" i="3"/>
  <c r="BH182" i="3"/>
  <c r="BG182" i="3"/>
  <c r="BF182" i="3"/>
  <c r="T182" i="3"/>
  <c r="R182" i="3"/>
  <c r="P182" i="3"/>
  <c r="BK182" i="3"/>
  <c r="J182" i="3"/>
  <c r="BE182" i="3" s="1"/>
  <c r="BI181" i="3"/>
  <c r="BH181" i="3"/>
  <c r="BG181" i="3"/>
  <c r="BF181" i="3"/>
  <c r="T181" i="3"/>
  <c r="R181" i="3"/>
  <c r="P181" i="3"/>
  <c r="BK181" i="3"/>
  <c r="J181" i="3"/>
  <c r="BE181" i="3" s="1"/>
  <c r="BI179" i="3"/>
  <c r="BH179" i="3"/>
  <c r="BG179" i="3"/>
  <c r="BF179" i="3"/>
  <c r="BE179" i="3"/>
  <c r="T179" i="3"/>
  <c r="R179" i="3"/>
  <c r="P179" i="3"/>
  <c r="BK179" i="3"/>
  <c r="J179" i="3"/>
  <c r="BI174" i="3"/>
  <c r="BH174" i="3"/>
  <c r="BG174" i="3"/>
  <c r="BF174" i="3"/>
  <c r="T174" i="3"/>
  <c r="R174" i="3"/>
  <c r="P174" i="3"/>
  <c r="BK174" i="3"/>
  <c r="J174" i="3"/>
  <c r="BE174" i="3" s="1"/>
  <c r="BI173" i="3"/>
  <c r="BH173" i="3"/>
  <c r="BG173" i="3"/>
  <c r="BF173" i="3"/>
  <c r="T173" i="3"/>
  <c r="R173" i="3"/>
  <c r="P173" i="3"/>
  <c r="BK173" i="3"/>
  <c r="J173" i="3"/>
  <c r="BE173" i="3" s="1"/>
  <c r="BI169" i="3"/>
  <c r="BH169" i="3"/>
  <c r="BG169" i="3"/>
  <c r="BF169" i="3"/>
  <c r="BE169" i="3"/>
  <c r="T169" i="3"/>
  <c r="R169" i="3"/>
  <c r="P169" i="3"/>
  <c r="BK169" i="3"/>
  <c r="J169" i="3"/>
  <c r="BI164" i="3"/>
  <c r="BH164" i="3"/>
  <c r="BG164" i="3"/>
  <c r="BF164" i="3"/>
  <c r="BE164" i="3"/>
  <c r="T164" i="3"/>
  <c r="R164" i="3"/>
  <c r="P164" i="3"/>
  <c r="BK164" i="3"/>
  <c r="J164" i="3"/>
  <c r="BI163" i="3"/>
  <c r="BH163" i="3"/>
  <c r="BG163" i="3"/>
  <c r="BF163" i="3"/>
  <c r="BE163" i="3"/>
  <c r="T163" i="3"/>
  <c r="R163" i="3"/>
  <c r="P163" i="3"/>
  <c r="BK163" i="3"/>
  <c r="J163" i="3"/>
  <c r="BI157" i="3"/>
  <c r="BH157" i="3"/>
  <c r="BG157" i="3"/>
  <c r="BF157" i="3"/>
  <c r="BE157" i="3"/>
  <c r="T157" i="3"/>
  <c r="R157" i="3"/>
  <c r="P157" i="3"/>
  <c r="BK157" i="3"/>
  <c r="J157" i="3"/>
  <c r="BI152" i="3"/>
  <c r="BH152" i="3"/>
  <c r="BG152" i="3"/>
  <c r="BF152" i="3"/>
  <c r="BE152" i="3"/>
  <c r="T152" i="3"/>
  <c r="R152" i="3"/>
  <c r="P152" i="3"/>
  <c r="BK152" i="3"/>
  <c r="J152" i="3"/>
  <c r="BI151" i="3"/>
  <c r="BH151" i="3"/>
  <c r="BG151" i="3"/>
  <c r="BF151" i="3"/>
  <c r="BE151" i="3"/>
  <c r="T151" i="3"/>
  <c r="R151" i="3"/>
  <c r="P151" i="3"/>
  <c r="BK151" i="3"/>
  <c r="J151" i="3"/>
  <c r="BI149" i="3"/>
  <c r="BH149" i="3"/>
  <c r="BG149" i="3"/>
  <c r="BF149" i="3"/>
  <c r="BE149" i="3"/>
  <c r="T149" i="3"/>
  <c r="R149" i="3"/>
  <c r="P149" i="3"/>
  <c r="BK149" i="3"/>
  <c r="J149" i="3"/>
  <c r="BI145" i="3"/>
  <c r="BH145" i="3"/>
  <c r="BG145" i="3"/>
  <c r="BF145" i="3"/>
  <c r="BE145" i="3"/>
  <c r="T145" i="3"/>
  <c r="R145" i="3"/>
  <c r="P145" i="3"/>
  <c r="BK145" i="3"/>
  <c r="J145" i="3"/>
  <c r="BI144" i="3"/>
  <c r="BH144" i="3"/>
  <c r="BG144" i="3"/>
  <c r="BF144" i="3"/>
  <c r="BE144" i="3"/>
  <c r="T144" i="3"/>
  <c r="R144" i="3"/>
  <c r="P144" i="3"/>
  <c r="BK144" i="3"/>
  <c r="J144" i="3"/>
  <c r="BI143" i="3"/>
  <c r="BH143" i="3"/>
  <c r="BG143" i="3"/>
  <c r="BF143" i="3"/>
  <c r="BE143" i="3"/>
  <c r="T143" i="3"/>
  <c r="R143" i="3"/>
  <c r="P143" i="3"/>
  <c r="BK143" i="3"/>
  <c r="J143" i="3"/>
  <c r="BI137" i="3"/>
  <c r="BH137" i="3"/>
  <c r="BG137" i="3"/>
  <c r="BF137" i="3"/>
  <c r="BE137" i="3"/>
  <c r="T137" i="3"/>
  <c r="R137" i="3"/>
  <c r="P137" i="3"/>
  <c r="BK137" i="3"/>
  <c r="J137" i="3"/>
  <c r="BI133" i="3"/>
  <c r="BH133" i="3"/>
  <c r="BG133" i="3"/>
  <c r="BF133" i="3"/>
  <c r="BE133" i="3"/>
  <c r="T133" i="3"/>
  <c r="T132" i="3" s="1"/>
  <c r="R133" i="3"/>
  <c r="R132" i="3" s="1"/>
  <c r="P133" i="3"/>
  <c r="P132" i="3" s="1"/>
  <c r="BK133" i="3"/>
  <c r="BK132" i="3" s="1"/>
  <c r="J132" i="3" s="1"/>
  <c r="J64" i="3" s="1"/>
  <c r="J133" i="3"/>
  <c r="BI131" i="3"/>
  <c r="BH131" i="3"/>
  <c r="BG131" i="3"/>
  <c r="BF131" i="3"/>
  <c r="T131" i="3"/>
  <c r="T130" i="3" s="1"/>
  <c r="R131" i="3"/>
  <c r="R130" i="3" s="1"/>
  <c r="P131" i="3"/>
  <c r="P130" i="3" s="1"/>
  <c r="BK131" i="3"/>
  <c r="BK130" i="3" s="1"/>
  <c r="J130" i="3" s="1"/>
  <c r="J63" i="3" s="1"/>
  <c r="J131" i="3"/>
  <c r="BE131" i="3" s="1"/>
  <c r="BI129" i="3"/>
  <c r="BH129" i="3"/>
  <c r="BG129" i="3"/>
  <c r="BF129" i="3"/>
  <c r="BE129" i="3"/>
  <c r="T129" i="3"/>
  <c r="R129" i="3"/>
  <c r="P129" i="3"/>
  <c r="BK129" i="3"/>
  <c r="J129" i="3"/>
  <c r="BI128" i="3"/>
  <c r="BH128" i="3"/>
  <c r="BG128" i="3"/>
  <c r="BF128" i="3"/>
  <c r="BE128" i="3"/>
  <c r="T128" i="3"/>
  <c r="R128" i="3"/>
  <c r="P128" i="3"/>
  <c r="BK128" i="3"/>
  <c r="J128" i="3"/>
  <c r="BI123" i="3"/>
  <c r="BH123" i="3"/>
  <c r="BG123" i="3"/>
  <c r="BF123" i="3"/>
  <c r="BE123" i="3"/>
  <c r="T123" i="3"/>
  <c r="R123" i="3"/>
  <c r="P123" i="3"/>
  <c r="BK123" i="3"/>
  <c r="J123" i="3"/>
  <c r="BI119" i="3"/>
  <c r="BH119" i="3"/>
  <c r="BG119" i="3"/>
  <c r="BF119" i="3"/>
  <c r="BE119" i="3"/>
  <c r="T119" i="3"/>
  <c r="R119" i="3"/>
  <c r="P119" i="3"/>
  <c r="BK119" i="3"/>
  <c r="J119" i="3"/>
  <c r="BI115" i="3"/>
  <c r="BH115" i="3"/>
  <c r="BG115" i="3"/>
  <c r="BF115" i="3"/>
  <c r="BE115" i="3"/>
  <c r="T115" i="3"/>
  <c r="R115" i="3"/>
  <c r="P115" i="3"/>
  <c r="BK115" i="3"/>
  <c r="J115" i="3"/>
  <c r="BI114" i="3"/>
  <c r="BH114" i="3"/>
  <c r="BG114" i="3"/>
  <c r="BF114" i="3"/>
  <c r="BE114" i="3"/>
  <c r="T114" i="3"/>
  <c r="R114" i="3"/>
  <c r="P114" i="3"/>
  <c r="BK114" i="3"/>
  <c r="J114" i="3"/>
  <c r="BI110" i="3"/>
  <c r="BH110" i="3"/>
  <c r="BG110" i="3"/>
  <c r="BF110" i="3"/>
  <c r="BE110" i="3"/>
  <c r="T110" i="3"/>
  <c r="R110" i="3"/>
  <c r="P110" i="3"/>
  <c r="BK110" i="3"/>
  <c r="J110" i="3"/>
  <c r="BI109" i="3"/>
  <c r="F36" i="3" s="1"/>
  <c r="BD54" i="1" s="1"/>
  <c r="BH109" i="3"/>
  <c r="F35" i="3" s="1"/>
  <c r="BC54" i="1" s="1"/>
  <c r="BC53" i="1" s="1"/>
  <c r="AY53" i="1" s="1"/>
  <c r="BG109" i="3"/>
  <c r="F34" i="3" s="1"/>
  <c r="BB54" i="1" s="1"/>
  <c r="BF109" i="3"/>
  <c r="J33" i="3" s="1"/>
  <c r="AW54" i="1" s="1"/>
  <c r="BE109" i="3"/>
  <c r="T109" i="3"/>
  <c r="T108" i="3" s="1"/>
  <c r="R109" i="3"/>
  <c r="R108" i="3" s="1"/>
  <c r="R107" i="3" s="1"/>
  <c r="R106" i="3" s="1"/>
  <c r="P109" i="3"/>
  <c r="P108" i="3" s="1"/>
  <c r="P107" i="3" s="1"/>
  <c r="BK109" i="3"/>
  <c r="BK108" i="3" s="1"/>
  <c r="J109" i="3"/>
  <c r="J102" i="3"/>
  <c r="F102" i="3"/>
  <c r="F100" i="3"/>
  <c r="E98" i="3"/>
  <c r="E94" i="3"/>
  <c r="J55" i="3"/>
  <c r="F55" i="3"/>
  <c r="F53" i="3"/>
  <c r="E51" i="3"/>
  <c r="E47" i="3"/>
  <c r="J20" i="3"/>
  <c r="E20" i="3"/>
  <c r="F103" i="3" s="1"/>
  <c r="J19" i="3"/>
  <c r="J14" i="3"/>
  <c r="J53" i="3" s="1"/>
  <c r="E7" i="3"/>
  <c r="P98" i="2"/>
  <c r="T90" i="2"/>
  <c r="AY52" i="1"/>
  <c r="AX52" i="1"/>
  <c r="BI109" i="2"/>
  <c r="BH109" i="2"/>
  <c r="BG109" i="2"/>
  <c r="BF109" i="2"/>
  <c r="T109" i="2"/>
  <c r="T108" i="2" s="1"/>
  <c r="R109" i="2"/>
  <c r="R108" i="2" s="1"/>
  <c r="P109" i="2"/>
  <c r="P108" i="2" s="1"/>
  <c r="BK109" i="2"/>
  <c r="BK108" i="2" s="1"/>
  <c r="J108" i="2" s="1"/>
  <c r="J63" i="2" s="1"/>
  <c r="J109" i="2"/>
  <c r="BE109" i="2" s="1"/>
  <c r="BI106" i="2"/>
  <c r="BH106" i="2"/>
  <c r="BG106" i="2"/>
  <c r="BF106" i="2"/>
  <c r="T106" i="2"/>
  <c r="T105" i="2" s="1"/>
  <c r="R106" i="2"/>
  <c r="R105" i="2" s="1"/>
  <c r="P106" i="2"/>
  <c r="P105" i="2" s="1"/>
  <c r="BK106" i="2"/>
  <c r="BK105" i="2" s="1"/>
  <c r="J105" i="2" s="1"/>
  <c r="J62" i="2" s="1"/>
  <c r="J106" i="2"/>
  <c r="BE106" i="2" s="1"/>
  <c r="BI103" i="2"/>
  <c r="BH103" i="2"/>
  <c r="BG103" i="2"/>
  <c r="BF103" i="2"/>
  <c r="BE103" i="2"/>
  <c r="T103" i="2"/>
  <c r="R103" i="2"/>
  <c r="P103" i="2"/>
  <c r="BK103" i="2"/>
  <c r="J103" i="2"/>
  <c r="BI101" i="2"/>
  <c r="BH101" i="2"/>
  <c r="BG101" i="2"/>
  <c r="BF101" i="2"/>
  <c r="BE101" i="2"/>
  <c r="T101" i="2"/>
  <c r="R101" i="2"/>
  <c r="P101" i="2"/>
  <c r="BK101" i="2"/>
  <c r="J101" i="2"/>
  <c r="BI99" i="2"/>
  <c r="BH99" i="2"/>
  <c r="BG99" i="2"/>
  <c r="BF99" i="2"/>
  <c r="BE99" i="2"/>
  <c r="T99" i="2"/>
  <c r="T98" i="2" s="1"/>
  <c r="R99" i="2"/>
  <c r="R98" i="2" s="1"/>
  <c r="P99" i="2"/>
  <c r="BK99" i="2"/>
  <c r="BK98" i="2" s="1"/>
  <c r="J98" i="2" s="1"/>
  <c r="J61" i="2" s="1"/>
  <c r="J99" i="2"/>
  <c r="BI96" i="2"/>
  <c r="BH96" i="2"/>
  <c r="BG96" i="2"/>
  <c r="BF96" i="2"/>
  <c r="T96" i="2"/>
  <c r="R96" i="2"/>
  <c r="P96" i="2"/>
  <c r="BK96" i="2"/>
  <c r="J96" i="2"/>
  <c r="BE96" i="2" s="1"/>
  <c r="BI94" i="2"/>
  <c r="BH94" i="2"/>
  <c r="BG94" i="2"/>
  <c r="BF94" i="2"/>
  <c r="T94" i="2"/>
  <c r="T93" i="2" s="1"/>
  <c r="R94" i="2"/>
  <c r="R93" i="2" s="1"/>
  <c r="P94" i="2"/>
  <c r="P93" i="2" s="1"/>
  <c r="BK94" i="2"/>
  <c r="BK93" i="2" s="1"/>
  <c r="J93" i="2" s="1"/>
  <c r="J60" i="2" s="1"/>
  <c r="J94" i="2"/>
  <c r="BE94" i="2" s="1"/>
  <c r="BI91" i="2"/>
  <c r="BH91" i="2"/>
  <c r="BG91" i="2"/>
  <c r="BF91" i="2"/>
  <c r="BE91" i="2"/>
  <c r="T91" i="2"/>
  <c r="R91" i="2"/>
  <c r="R90" i="2" s="1"/>
  <c r="P91" i="2"/>
  <c r="P90" i="2" s="1"/>
  <c r="BK91" i="2"/>
  <c r="BK90" i="2" s="1"/>
  <c r="J90" i="2" s="1"/>
  <c r="J59" i="2" s="1"/>
  <c r="J91" i="2"/>
  <c r="BI88" i="2"/>
  <c r="BH88" i="2"/>
  <c r="BG88" i="2"/>
  <c r="BF88" i="2"/>
  <c r="T88" i="2"/>
  <c r="R88" i="2"/>
  <c r="P88" i="2"/>
  <c r="BK88" i="2"/>
  <c r="J88" i="2"/>
  <c r="BE88" i="2" s="1"/>
  <c r="BI86" i="2"/>
  <c r="F34" i="2" s="1"/>
  <c r="BD52" i="1" s="1"/>
  <c r="BH86" i="2"/>
  <c r="F33" i="2" s="1"/>
  <c r="BC52" i="1" s="1"/>
  <c r="BG86" i="2"/>
  <c r="F32" i="2" s="1"/>
  <c r="BB52" i="1" s="1"/>
  <c r="BF86" i="2"/>
  <c r="J31" i="2" s="1"/>
  <c r="AW52" i="1" s="1"/>
  <c r="T86" i="2"/>
  <c r="T85" i="2" s="1"/>
  <c r="R86" i="2"/>
  <c r="R85" i="2" s="1"/>
  <c r="P86" i="2"/>
  <c r="P85" i="2" s="1"/>
  <c r="BK86" i="2"/>
  <c r="BK85" i="2" s="1"/>
  <c r="J86" i="2"/>
  <c r="BE86" i="2" s="1"/>
  <c r="J79" i="2"/>
  <c r="F79" i="2"/>
  <c r="F77" i="2"/>
  <c r="E75" i="2"/>
  <c r="J51" i="2"/>
  <c r="F51" i="2"/>
  <c r="F49" i="2"/>
  <c r="E47" i="2"/>
  <c r="E45" i="2"/>
  <c r="J18" i="2"/>
  <c r="E18" i="2"/>
  <c r="F52" i="2" s="1"/>
  <c r="J17" i="2"/>
  <c r="J12" i="2"/>
  <c r="J49" i="2" s="1"/>
  <c r="E7" i="2"/>
  <c r="E73" i="2" s="1"/>
  <c r="BD66" i="1"/>
  <c r="BB66" i="1"/>
  <c r="AX66" i="1"/>
  <c r="AS66" i="1"/>
  <c r="AU58" i="1"/>
  <c r="AS58" i="1"/>
  <c r="AS53" i="1"/>
  <c r="AS51" i="1"/>
  <c r="AT68" i="1"/>
  <c r="AT64" i="1"/>
  <c r="AT61" i="1"/>
  <c r="AT59" i="1"/>
  <c r="L47" i="1"/>
  <c r="AM46" i="1"/>
  <c r="L46" i="1"/>
  <c r="AM44" i="1"/>
  <c r="L44" i="1"/>
  <c r="L42" i="1"/>
  <c r="L41" i="1"/>
  <c r="R84" i="2" l="1"/>
  <c r="R83" i="2" s="1"/>
  <c r="BK107" i="3"/>
  <c r="J108" i="3"/>
  <c r="J62" i="3" s="1"/>
  <c r="J343" i="3"/>
  <c r="J68" i="3" s="1"/>
  <c r="BK342" i="3"/>
  <c r="J342" i="3" s="1"/>
  <c r="J67" i="3" s="1"/>
  <c r="J30" i="2"/>
  <c r="AV52" i="1" s="1"/>
  <c r="AT52" i="1" s="1"/>
  <c r="F30" i="2"/>
  <c r="AZ52" i="1" s="1"/>
  <c r="J85" i="2"/>
  <c r="J58" i="2" s="1"/>
  <c r="BK84" i="2"/>
  <c r="T84" i="2"/>
  <c r="T83" i="2" s="1"/>
  <c r="T107" i="3"/>
  <c r="T106" i="3" s="1"/>
  <c r="P342" i="3"/>
  <c r="P106" i="3" s="1"/>
  <c r="AU54" i="1" s="1"/>
  <c r="P84" i="2"/>
  <c r="P83" i="2" s="1"/>
  <c r="AU52" i="1" s="1"/>
  <c r="J32" i="3"/>
  <c r="AV54" i="1" s="1"/>
  <c r="AT54" i="1" s="1"/>
  <c r="T637" i="3"/>
  <c r="T342" i="3"/>
  <c r="BK637" i="3"/>
  <c r="J637" i="3" s="1"/>
  <c r="J82" i="3" s="1"/>
  <c r="J32" i="4"/>
  <c r="AV55" i="1" s="1"/>
  <c r="AT55" i="1" s="1"/>
  <c r="F32" i="4"/>
  <c r="AZ55" i="1" s="1"/>
  <c r="BK406" i="4"/>
  <c r="J406" i="4" s="1"/>
  <c r="J78" i="4" s="1"/>
  <c r="J407" i="4"/>
  <c r="J79" i="4" s="1"/>
  <c r="AU66" i="1"/>
  <c r="R249" i="4"/>
  <c r="BK89" i="11"/>
  <c r="J89" i="11" s="1"/>
  <c r="J90" i="11"/>
  <c r="J65" i="11" s="1"/>
  <c r="J60" i="15"/>
  <c r="J29" i="15"/>
  <c r="F56" i="3"/>
  <c r="F32" i="3"/>
  <c r="AZ54" i="1" s="1"/>
  <c r="J638" i="3"/>
  <c r="J83" i="3" s="1"/>
  <c r="J103" i="4"/>
  <c r="J62" i="4" s="1"/>
  <c r="F36" i="4"/>
  <c r="BD55" i="1" s="1"/>
  <c r="BD53" i="1" s="1"/>
  <c r="BD51" i="1" s="1"/>
  <c r="W30" i="1" s="1"/>
  <c r="P113" i="4"/>
  <c r="P102" i="4" s="1"/>
  <c r="P239" i="4"/>
  <c r="R301" i="4"/>
  <c r="P360" i="4"/>
  <c r="J33" i="5"/>
  <c r="AW56" i="1" s="1"/>
  <c r="AT56" i="1" s="1"/>
  <c r="F33" i="5"/>
  <c r="BA56" i="1" s="1"/>
  <c r="F34" i="9"/>
  <c r="AZ61" i="1" s="1"/>
  <c r="J32" i="14"/>
  <c r="AV67" i="1" s="1"/>
  <c r="AT67" i="1" s="1"/>
  <c r="F32" i="14"/>
  <c r="AZ67" i="1" s="1"/>
  <c r="J53" i="15"/>
  <c r="F35" i="17"/>
  <c r="BC70" i="1" s="1"/>
  <c r="BC66" i="1" s="1"/>
  <c r="J77" i="2"/>
  <c r="R113" i="4"/>
  <c r="R239" i="4"/>
  <c r="R267" i="4"/>
  <c r="T301" i="4"/>
  <c r="F80" i="5"/>
  <c r="J60" i="5"/>
  <c r="J29" i="5"/>
  <c r="J34" i="10"/>
  <c r="AV62" i="1" s="1"/>
  <c r="AT62" i="1" s="1"/>
  <c r="F34" i="10"/>
  <c r="AZ62" i="1" s="1"/>
  <c r="BK83" i="14"/>
  <c r="J83" i="14" s="1"/>
  <c r="J84" i="14"/>
  <c r="J61" i="14" s="1"/>
  <c r="J32" i="16"/>
  <c r="AV69" i="1" s="1"/>
  <c r="AT69" i="1" s="1"/>
  <c r="F32" i="16"/>
  <c r="AZ69" i="1" s="1"/>
  <c r="J32" i="17"/>
  <c r="AV70" i="1" s="1"/>
  <c r="AT70" i="1" s="1"/>
  <c r="F32" i="17"/>
  <c r="AZ70" i="1" s="1"/>
  <c r="F31" i="2"/>
  <c r="BA52" i="1" s="1"/>
  <c r="F33" i="3"/>
  <c r="BA54" i="1" s="1"/>
  <c r="BA53" i="1" s="1"/>
  <c r="AW53" i="1" s="1"/>
  <c r="R103" i="4"/>
  <c r="T113" i="4"/>
  <c r="BK168" i="4"/>
  <c r="J168" i="4" s="1"/>
  <c r="J64" i="4" s="1"/>
  <c r="T239" i="4"/>
  <c r="T267" i="4"/>
  <c r="T249" i="4" s="1"/>
  <c r="P310" i="4"/>
  <c r="J32" i="6"/>
  <c r="AV57" i="1" s="1"/>
  <c r="AT57" i="1" s="1"/>
  <c r="F32" i="6"/>
  <c r="AZ57" i="1" s="1"/>
  <c r="J64" i="7"/>
  <c r="J31" i="7"/>
  <c r="J34" i="8"/>
  <c r="AV60" i="1" s="1"/>
  <c r="AT60" i="1" s="1"/>
  <c r="F34" i="8"/>
  <c r="AZ60" i="1" s="1"/>
  <c r="J35" i="13"/>
  <c r="AW65" i="1" s="1"/>
  <c r="AT65" i="1" s="1"/>
  <c r="F35" i="13"/>
  <c r="BA65" i="1" s="1"/>
  <c r="BK83" i="16"/>
  <c r="J83" i="16" s="1"/>
  <c r="J84" i="16"/>
  <c r="J61" i="16" s="1"/>
  <c r="BK83" i="17"/>
  <c r="J83" i="17" s="1"/>
  <c r="J84" i="17"/>
  <c r="J61" i="17" s="1"/>
  <c r="T103" i="4"/>
  <c r="P168" i="4"/>
  <c r="R310" i="4"/>
  <c r="P382" i="4"/>
  <c r="BK85" i="6"/>
  <c r="J86" i="6"/>
  <c r="J62" i="6" s="1"/>
  <c r="BK89" i="8"/>
  <c r="J89" i="8" s="1"/>
  <c r="J90" i="8"/>
  <c r="J65" i="8" s="1"/>
  <c r="F86" i="13"/>
  <c r="F80" i="2"/>
  <c r="J100" i="3"/>
  <c r="F98" i="4"/>
  <c r="BK261" i="4"/>
  <c r="J261" i="4" s="1"/>
  <c r="J68" i="4" s="1"/>
  <c r="T310" i="4"/>
  <c r="F33" i="4"/>
  <c r="BA55" i="1" s="1"/>
  <c r="T168" i="4"/>
  <c r="BK250" i="4"/>
  <c r="P261" i="4"/>
  <c r="P249" i="4" s="1"/>
  <c r="J90" i="10"/>
  <c r="J65" i="10" s="1"/>
  <c r="BK89" i="10"/>
  <c r="J89" i="10" s="1"/>
  <c r="E49" i="12"/>
  <c r="E75" i="12"/>
  <c r="BK89" i="12"/>
  <c r="J89" i="12" s="1"/>
  <c r="J90" i="12"/>
  <c r="J65" i="12" s="1"/>
  <c r="BK89" i="13"/>
  <c r="J89" i="13" s="1"/>
  <c r="F34" i="4"/>
  <c r="BB55" i="1" s="1"/>
  <c r="BB53" i="1" s="1"/>
  <c r="J40" i="9"/>
  <c r="AG61" i="1"/>
  <c r="AN61" i="1" s="1"/>
  <c r="J34" i="11"/>
  <c r="AV63" i="1" s="1"/>
  <c r="AT63" i="1" s="1"/>
  <c r="F34" i="11"/>
  <c r="AZ63" i="1" s="1"/>
  <c r="F86" i="10"/>
  <c r="E71" i="5"/>
  <c r="J78" i="6"/>
  <c r="F86" i="7"/>
  <c r="F35" i="9"/>
  <c r="BA61" i="1" s="1"/>
  <c r="J90" i="9"/>
  <c r="J65" i="9" s="1"/>
  <c r="E75" i="13"/>
  <c r="J77" i="14"/>
  <c r="F80" i="15"/>
  <c r="E75" i="10"/>
  <c r="J83" i="11"/>
  <c r="F33" i="14"/>
  <c r="BA67" i="1" s="1"/>
  <c r="F32" i="5"/>
  <c r="AZ56" i="1" s="1"/>
  <c r="E75" i="7"/>
  <c r="J83" i="8"/>
  <c r="F86" i="9"/>
  <c r="F35" i="11"/>
  <c r="BA63" i="1" s="1"/>
  <c r="F34" i="13"/>
  <c r="AZ65" i="1" s="1"/>
  <c r="E71" i="15"/>
  <c r="J77" i="16"/>
  <c r="F80" i="17"/>
  <c r="F33" i="17"/>
  <c r="BA70" i="1" s="1"/>
  <c r="J77" i="5"/>
  <c r="F81" i="6"/>
  <c r="F35" i="8"/>
  <c r="BA60" i="1" s="1"/>
  <c r="BA58" i="1" s="1"/>
  <c r="AW58" i="1" s="1"/>
  <c r="J83" i="13"/>
  <c r="F33" i="16"/>
  <c r="BA69" i="1" s="1"/>
  <c r="F33" i="6"/>
  <c r="BA57" i="1" s="1"/>
  <c r="F34" i="7"/>
  <c r="AZ59" i="1" s="1"/>
  <c r="E75" i="9"/>
  <c r="J83" i="10"/>
  <c r="F86" i="11"/>
  <c r="F32" i="15"/>
  <c r="AZ68" i="1" s="1"/>
  <c r="E71" i="17"/>
  <c r="AY66" i="1" l="1"/>
  <c r="BC51" i="1"/>
  <c r="AX53" i="1"/>
  <c r="BB51" i="1"/>
  <c r="P101" i="4"/>
  <c r="AU55" i="1" s="1"/>
  <c r="AU53" i="1" s="1"/>
  <c r="AU51" i="1" s="1"/>
  <c r="J64" i="12"/>
  <c r="J31" i="12"/>
  <c r="J64" i="8"/>
  <c r="J31" i="8"/>
  <c r="J60" i="17"/>
  <c r="J29" i="17"/>
  <c r="R102" i="4"/>
  <c r="R101" i="4" s="1"/>
  <c r="J60" i="14"/>
  <c r="J29" i="14"/>
  <c r="BK102" i="4"/>
  <c r="J85" i="6"/>
  <c r="J61" i="6" s="1"/>
  <c r="BK84" i="6"/>
  <c r="J84" i="6" s="1"/>
  <c r="J60" i="16"/>
  <c r="J29" i="16"/>
  <c r="AZ58" i="1"/>
  <c r="AV58" i="1" s="1"/>
  <c r="AT58" i="1" s="1"/>
  <c r="J64" i="10"/>
  <c r="J31" i="10"/>
  <c r="AG56" i="1"/>
  <c r="AN56" i="1" s="1"/>
  <c r="J38" i="5"/>
  <c r="BK83" i="2"/>
  <c r="J83" i="2" s="1"/>
  <c r="J84" i="2"/>
  <c r="J57" i="2" s="1"/>
  <c r="BA66" i="1"/>
  <c r="AW66" i="1" s="1"/>
  <c r="AG68" i="1"/>
  <c r="AN68" i="1" s="1"/>
  <c r="J38" i="15"/>
  <c r="BK106" i="3"/>
  <c r="J106" i="3" s="1"/>
  <c r="J107" i="3"/>
  <c r="J61" i="3" s="1"/>
  <c r="AZ66" i="1"/>
  <c r="AV66" i="1" s="1"/>
  <c r="AT66" i="1" s="1"/>
  <c r="BK249" i="4"/>
  <c r="J249" i="4" s="1"/>
  <c r="J66" i="4" s="1"/>
  <c r="J250" i="4"/>
  <c r="J67" i="4" s="1"/>
  <c r="T102" i="4"/>
  <c r="T101" i="4" s="1"/>
  <c r="J64" i="13"/>
  <c r="J31" i="13"/>
  <c r="AG59" i="1"/>
  <c r="J40" i="7"/>
  <c r="J64" i="11"/>
  <c r="J31" i="11"/>
  <c r="AG62" i="1" l="1"/>
  <c r="AN62" i="1" s="1"/>
  <c r="J40" i="10"/>
  <c r="J102" i="4"/>
  <c r="J61" i="4" s="1"/>
  <c r="BK101" i="4"/>
  <c r="J101" i="4" s="1"/>
  <c r="J40" i="12"/>
  <c r="AG64" i="1"/>
  <c r="AN64" i="1" s="1"/>
  <c r="J38" i="14"/>
  <c r="AG67" i="1"/>
  <c r="BA51" i="1"/>
  <c r="AZ53" i="1"/>
  <c r="W28" i="1"/>
  <c r="AX51" i="1"/>
  <c r="AG63" i="1"/>
  <c r="AN63" i="1" s="1"/>
  <c r="J40" i="11"/>
  <c r="AG69" i="1"/>
  <c r="AN69" i="1" s="1"/>
  <c r="J38" i="16"/>
  <c r="J38" i="17"/>
  <c r="AG70" i="1"/>
  <c r="AN70" i="1" s="1"/>
  <c r="J27" i="2"/>
  <c r="J56" i="2"/>
  <c r="AY51" i="1"/>
  <c r="W29" i="1"/>
  <c r="AN59" i="1"/>
  <c r="J60" i="6"/>
  <c r="J29" i="6"/>
  <c r="AG60" i="1"/>
  <c r="AN60" i="1" s="1"/>
  <c r="J40" i="8"/>
  <c r="AG65" i="1"/>
  <c r="AN65" i="1" s="1"/>
  <c r="J40" i="13"/>
  <c r="J60" i="3"/>
  <c r="J29" i="3"/>
  <c r="AG54" i="1" l="1"/>
  <c r="J38" i="3"/>
  <c r="AG58" i="1"/>
  <c r="AN58" i="1" s="1"/>
  <c r="AN67" i="1"/>
  <c r="AG66" i="1"/>
  <c r="AN66" i="1" s="1"/>
  <c r="J60" i="4"/>
  <c r="J29" i="4"/>
  <c r="J38" i="6"/>
  <c r="AG57" i="1"/>
  <c r="AN57" i="1" s="1"/>
  <c r="AV53" i="1"/>
  <c r="AT53" i="1" s="1"/>
  <c r="AZ51" i="1"/>
  <c r="J36" i="2"/>
  <c r="AG52" i="1"/>
  <c r="W27" i="1"/>
  <c r="AW51" i="1"/>
  <c r="AK27" i="1" s="1"/>
  <c r="AN52" i="1" l="1"/>
  <c r="AG55" i="1"/>
  <c r="AN55" i="1" s="1"/>
  <c r="J38" i="4"/>
  <c r="W26" i="1"/>
  <c r="AV51" i="1"/>
  <c r="AN54" i="1"/>
  <c r="AG53" i="1"/>
  <c r="AN53" i="1" s="1"/>
  <c r="AK26" i="1" l="1"/>
  <c r="AT51" i="1"/>
  <c r="AG51" i="1"/>
  <c r="AN51" i="1" l="1"/>
  <c r="AK23" i="1"/>
  <c r="AK32" i="1" s="1"/>
</calcChain>
</file>

<file path=xl/sharedStrings.xml><?xml version="1.0" encoding="utf-8"?>
<sst xmlns="http://schemas.openxmlformats.org/spreadsheetml/2006/main" count="13229" uniqueCount="1607">
  <si>
    <t>Export VZ</t>
  </si>
  <si>
    <t>List obsahuje:</t>
  </si>
  <si>
    <t>1) Rekapitulace stavby</t>
  </si>
  <si>
    <t>2) Rekapitulace objektů stavby a soupisů prací</t>
  </si>
  <si>
    <t>3.0</t>
  </si>
  <si>
    <t>ZAMOK</t>
  </si>
  <si>
    <t>False</t>
  </si>
  <si>
    <t>{51327a5a-2eb1-47ce-9476-7f07e0141d26}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</si>
  <si>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</si>
  <si>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</si>
  <si>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</si>
  <si>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</si>
  <si>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</si>
  <si>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</si>
  <si>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</si>
  <si>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</si>
  <si>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N17-211_3_R2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</si>
  <si>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položek_x000D_
_x000D_
Podrobnosti k vyplnění naleznete na poslední záložce s Pokyny pro vyplnění</t>
  </si>
  <si>
    <t>Stavba:</t>
  </si>
  <si>
    <t>Jednotka NIP a DIOP v budově D2</t>
  </si>
  <si>
    <t>KSO:</t>
  </si>
  <si>
    <t>801 11</t>
  </si>
  <si>
    <t>CC-CZ:</t>
  </si>
  <si>
    <t>1264</t>
  </si>
  <si>
    <t>Místo:</t>
  </si>
  <si>
    <t>Olomouc</t>
  </si>
  <si>
    <t>Datum:</t>
  </si>
  <si>
    <t>14. 11. 2017</t>
  </si>
  <si>
    <t>CZ-CPV:</t>
  </si>
  <si>
    <t>45000000-7</t>
  </si>
  <si>
    <t>CZ-CPA:</t>
  </si>
  <si>
    <t>41.00.48</t>
  </si>
  <si>
    <t>Zadavatel:</t>
  </si>
  <si>
    <t>IČ:</t>
  </si>
  <si>
    <t/>
  </si>
  <si>
    <t>Fakultní nemocnice Olomouc, příspěvková organizace</t>
  </si>
  <si>
    <t>DIČ:</t>
  </si>
  <si>
    <t>Uchazeč:</t>
  </si>
  <si>
    <t>Vyplň údaj</t>
  </si>
  <si>
    <t>Projektant:</t>
  </si>
  <si>
    <t>PPS KANIA</t>
  </si>
  <si>
    <t>True</t>
  </si>
  <si>
    <t>Poznámka:</t>
  </si>
  <si>
    <t>Soupis prací je sestaven za využití položek Cenové soustavy ÚRS. Cenové a technické podmínky položek CS ÚRS, které nejsou uvedeny v soupisu prací (tzv. úvodní části katalogů) jsou neomezeně dálkově k dispozici na www.cs-urs.cz. Položky soupisu prací, které nemají ve sloupci „Cenová soustava“ uveden žádný údaj, nepochází z Cenové soustavy ÚRS (takové položky soupisu prací mají Cenovou soustavu „VLASTNÍ“). Ocenění "vlastní" položky:na základě odborných znalostí a zkušeností projektanta při realizaci obdobných zakázek za období 5-ti let. nebo na základě CN) Nedílnou součástí soupisu prací je projektová dokumentace vč. textových příloh, na kterou se položky soupisu prací plně odkazují.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</si>
  <si>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</si>
  <si>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</si>
  <si>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</si>
  <si>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</si>
  <si>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</si>
  <si>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</si>
  <si>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</si>
  <si>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</si>
  <si>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</si>
  <si>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</si>
  <si>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</si>
  <si>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</si>
  <si>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</si>
  <si>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</si>
  <si>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</si>
  <si>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</si>
  <si>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Objekt, Soupis prací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</si>
  <si>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</si>
  <si>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</si>
  <si>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</si>
  <si>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</si>
  <si>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</si>
  <si>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</si>
  <si>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</si>
  <si>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</si>
  <si>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</si>
  <si>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</si>
  <si>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</si>
  <si>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</si>
  <si>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</si>
  <si>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</si>
  <si>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</si>
  <si>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</si>
  <si>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</si>
  <si>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</si>
  <si>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</si>
  <si>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</si>
  <si>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</si>
  <si>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</si>
  <si>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VON</t>
  </si>
  <si>
    <t>Vedlejší a ostatní náklady stavby</t>
  </si>
  <si>
    <t>STA</t>
  </si>
  <si>
    <t>1</t>
  </si>
  <si>
    <t>{a634f34e-3202-4056-af8a-4c8a0836b6ad}</t>
  </si>
  <si>
    <t>2</t>
  </si>
  <si>
    <t>D.1</t>
  </si>
  <si>
    <t>Dokumentace stavebních objektů</t>
  </si>
  <si>
    <t>{7122dcff-a3f5-44dc-88e8-3ae4b96142eb}</t>
  </si>
  <si>
    <t>D.1.1_SO 01</t>
  </si>
  <si>
    <t>Architektonicko-stavební řešení</t>
  </si>
  <si>
    <t>Soupis</t>
  </si>
  <si>
    <t>{3824f0ba-13b1-4d0a-ace2-ebbeb611d619}</t>
  </si>
  <si>
    <t>D.1.1_SO 02</t>
  </si>
  <si>
    <t>{b2a13c8d-cb5e-4a68-8706-ad2dbb91333d}</t>
  </si>
  <si>
    <t>D.1.2</t>
  </si>
  <si>
    <t>Stavebně konstrukční řešení</t>
  </si>
  <si>
    <t>{0e86b22c-aa09-4ddf-896d-e4ec8caaca35}</t>
  </si>
  <si>
    <t>D.1.3</t>
  </si>
  <si>
    <t>Požárně bezpečnostní řešení stavby</t>
  </si>
  <si>
    <t>{cfba7150-64f3-426a-99dc-a3a2645d9df3}</t>
  </si>
  <si>
    <t>D.1.4</t>
  </si>
  <si>
    <t>Technika prostředí staveb</t>
  </si>
  <si>
    <t>{06b261c3-66a2-408f-9d1a-936c4d575f56}</t>
  </si>
  <si>
    <t>D.1.4.1</t>
  </si>
  <si>
    <t>Zdravotně technické instalace</t>
  </si>
  <si>
    <t>3</t>
  </si>
  <si>
    <t>{8fe5dbf5-e786-4e4d-88cc-9da3767d295e}</t>
  </si>
  <si>
    <t>D.1.4.2</t>
  </si>
  <si>
    <t>Zařízení vzduchotechniky</t>
  </si>
  <si>
    <t>{8a6c740a-5582-43f0-ab0a-094c1aac01b6}</t>
  </si>
  <si>
    <t>D.1.4.3</t>
  </si>
  <si>
    <t>Zařízení pro vytápění staveb</t>
  </si>
  <si>
    <t>{d857e04b-55d4-4041-8996-da732f689ca9}</t>
  </si>
  <si>
    <t>D.1.4.4_SO 01</t>
  </si>
  <si>
    <t>Silnoproudá elektrotechnika</t>
  </si>
  <si>
    <t>{05e90bba-08f2-4992-accc-65d23d88c0d5}</t>
  </si>
  <si>
    <t>D.1.4.4_SO 02</t>
  </si>
  <si>
    <t>{455d0fd2-55c3-4b2c-ad8a-65a0879ee80b}</t>
  </si>
  <si>
    <t>D.1.4.5</t>
  </si>
  <si>
    <t>Slaboproudé rozvody</t>
  </si>
  <si>
    <t>{d3900708-d88e-44e6-87a1-090ddf4ff00f}</t>
  </si>
  <si>
    <t>D.1.4.6</t>
  </si>
  <si>
    <t>Měření a regulace</t>
  </si>
  <si>
    <t>{7e6a4217-b825-44f2-9d61-f472543cf5dc}</t>
  </si>
  <si>
    <t>D.2</t>
  </si>
  <si>
    <t>Dokumentace technických a technologických zařízení</t>
  </si>
  <si>
    <t>{0eba75a9-5795-4023-9f7d-80d87b74e4e6}</t>
  </si>
  <si>
    <t>D.2.1</t>
  </si>
  <si>
    <t>Zdravotní technologie</t>
  </si>
  <si>
    <t>{190a2a5c-a5c0-4959-8089-5ac3443d213d}</t>
  </si>
  <si>
    <t>D.2.2</t>
  </si>
  <si>
    <t>Medicinální plyny</t>
  </si>
  <si>
    <t>{327f6f2a-4784-4bf2-bd74-2639d89eaa88}</t>
  </si>
  <si>
    <t>D.2.3</t>
  </si>
  <si>
    <t>Potrubní pošta</t>
  </si>
  <si>
    <t>{a598f26f-bc5c-45cd-aea1-3b6e990e2144}</t>
  </si>
  <si>
    <t>D.2.4</t>
  </si>
  <si>
    <t>Interiér</t>
  </si>
  <si>
    <t>{c6a27e8c-82bd-4f83-b8cf-a352efb3ce95}</t>
  </si>
  <si>
    <t>1) Krycí list soupisu</t>
  </si>
  <si>
    <t>2) Rekapitulace</t>
  </si>
  <si>
    <t>3) Soupis prací</t>
  </si>
  <si>
    <t>Zpět na list:</t>
  </si>
  <si>
    <t>Rekapitulace stavby</t>
  </si>
  <si>
    <t>KRYCÍ LIST SOUPISU</t>
  </si>
  <si>
    <t>Objekt:</t>
  </si>
  <si>
    <t>VON - Vedlejší a ostatní náklady stavby</t>
  </si>
  <si>
    <t>REKAPITULACE ČLENĚNÍ SOUPISU PRACÍ</t>
  </si>
  <si>
    <t>Kód dílu - Popis</t>
  </si>
  <si>
    <t>Cena celkem [CZK]</t>
  </si>
  <si>
    <t>Náklady soupisu celkem</t>
  </si>
  <si>
    <t>-1</t>
  </si>
  <si>
    <t>VRN - VRN</t>
  </si>
  <si>
    <t xml:space="preserve">    VRN1 - Průzkumné, geodetické a projektové práce</t>
  </si>
  <si>
    <t xml:space="preserve">    VRN2 - Příprava staveniště</t>
  </si>
  <si>
    <t xml:space="preserve">    VRN3 - Zařízení staveniště</t>
  </si>
  <si>
    <t xml:space="preserve">    VRN4 - Inženýrská činnost</t>
  </si>
  <si>
    <t xml:space="preserve">    VRN7 - Provozní vlivy</t>
  </si>
  <si>
    <t xml:space="preserve">    VRN9 - Ostatní náklady</t>
  </si>
  <si>
    <t>SOUPIS PRACÍ</t>
  </si>
  <si>
    <t>PČ</t>
  </si>
  <si>
    <t>Popis</t>
  </si>
  <si>
    <t>MJ</t>
  </si>
  <si>
    <t>Množství</t>
  </si>
  <si>
    <t>J.cena [CZK]</t>
  </si>
  <si>
    <t>Cenová soustava</t>
  </si>
  <si>
    <t>Poznámka</t>
  </si>
  <si>
    <t>J. Nh [h]</t>
  </si>
  <si>
    <t>Nh celkem [h]</t>
  </si>
  <si>
    <t>J. hmotnost_x000D_
[t]</t>
  </si>
  <si>
    <t>Hmotnost_x000D_
celkem [t]</t>
  </si>
  <si>
    <t>J. suť [t]</t>
  </si>
  <si>
    <t>Suť Celkem [t]</t>
  </si>
  <si>
    <t>VRN</t>
  </si>
  <si>
    <t>5</t>
  </si>
  <si>
    <t>ROZPOCET</t>
  </si>
  <si>
    <t>VRN1</t>
  </si>
  <si>
    <t>Průzkumné, geodetické a projektové práce</t>
  </si>
  <si>
    <t>K</t>
  </si>
  <si>
    <t>013244000</t>
  </si>
  <si>
    <t>Dokumentace pro provádění stavby</t>
  </si>
  <si>
    <t>kpl.</t>
  </si>
  <si>
    <t>CS ÚRS 2017 01</t>
  </si>
  <si>
    <t>1024</t>
  </si>
  <si>
    <t>1903533351</t>
  </si>
  <si>
    <t>P</t>
  </si>
  <si>
    <t>Poznámka k položce:
V jednotkové ceně zahrnuty náklady na vypracování :
-prováděcí / dílenské dokumentace pro provedení stavby vč. potřebných detailů
(specifikace a rozsah - dle vyhlášky 169/2016 Sb.)
VEŠKERÉ FORMY A PŘEDÁNÍ SE ŘÍDÍ PODMÍNKAMI ZADÁVACÍ DOKUMENTACE STAVBY</t>
  </si>
  <si>
    <t>013254000</t>
  </si>
  <si>
    <t>Dokumentace skutečného provedení stavby</t>
  </si>
  <si>
    <t>1081266496</t>
  </si>
  <si>
    <t>Poznámka k položce:
(specifikace a rozsah - dle vyhlášky 169/2016 Sb.)
VEŠKERÉ FORMY A PŘEDÁNÍ SE ŘÍDÍ PODMÍNKAMI ZADÁVACÍ DOKUMENTACE STAVBY</t>
  </si>
  <si>
    <t>VRN2</t>
  </si>
  <si>
    <t>Příprava staveniště</t>
  </si>
  <si>
    <t>020001000</t>
  </si>
  <si>
    <t xml:space="preserve">Příprava staveniště </t>
  </si>
  <si>
    <t>-1759354847</t>
  </si>
  <si>
    <t xml:space="preserve">Poznámka k položce:
(specifikace a rozsah - dle vyhlášky 169/2016 Sb.)
-Zřízení trvalé, dočasné deponie a mezideponie
-zřízení příjezdů a přístupů na staveniště
-úpravy staveniště z hlediska bezpečnosti a ochrany zdraví třetích osob, vč. nutných úprav pro osoby s omezenou schopností pohybu a orientace
-uspořádání a bezpečnost staveniště z hlediska ochrany veřejných zájmů
-dodržení podmínek pro provádění staveb z hlediska BOZP (vč. označení stavby)
-dodržování podmínek pro ochranu životního prostředí při výstavbě
-dodržení podmínek - možnosti nakládání s odpady
-splnění zvláštních požadavků na provádění stavby, které vyžadují zvláštní bezpečnostní opatření
</t>
  </si>
  <si>
    <t>VRN3</t>
  </si>
  <si>
    <t>Zařízení staveniště</t>
  </si>
  <si>
    <t>4</t>
  </si>
  <si>
    <t>030001000</t>
  </si>
  <si>
    <t xml:space="preserve">Zařízení staveniště </t>
  </si>
  <si>
    <t>-11509963</t>
  </si>
  <si>
    <t xml:space="preserve">Poznámka k položce:
(specifikace a rozsah - dle vyhlášky 169/2016 Sb.)
-kancelářské/skladovací/sociální objekty, oplocení stavby, ostraha staveniště, kompletní vnitrostaveništní rozvody všech potřebných energií vč. jejich poplatků, zajištění podružných měření spotřeby
</t>
  </si>
  <si>
    <t>039002000</t>
  </si>
  <si>
    <t>Zrušení zařízení staveniště</t>
  </si>
  <si>
    <t>557893526</t>
  </si>
  <si>
    <t>Poznámka k položce:
-náklady zhotovitele spojené s kompletní likvidací zařízení staveniště vč. uvedení všech dotčených ploch do bezvadného stavu</t>
  </si>
  <si>
    <t>VRN4</t>
  </si>
  <si>
    <t>Inženýrská činnost</t>
  </si>
  <si>
    <t>6</t>
  </si>
  <si>
    <t>040001000</t>
  </si>
  <si>
    <t>-680194028</t>
  </si>
  <si>
    <t>Poznámka k položce:
(specifikace a rozsah - dle vyhlášky 169/2016 Sb.)</t>
  </si>
  <si>
    <t>7</t>
  </si>
  <si>
    <t>043103000</t>
  </si>
  <si>
    <t>Zkoušky bez rozlišení</t>
  </si>
  <si>
    <t>1879367044</t>
  </si>
  <si>
    <t xml:space="preserve">Poznámka k položce:
Provedení všech zkoušek a revizí předepsaných projektovou a zadávací dokumentací, platnými normami, návodů k obsluze - (neuvedených v jednotlivých soupisech prací) </t>
  </si>
  <si>
    <t>8</t>
  </si>
  <si>
    <t>045002000</t>
  </si>
  <si>
    <t xml:space="preserve">Kompletační a koordinační činnost </t>
  </si>
  <si>
    <t>-1356161931</t>
  </si>
  <si>
    <t>VRN7</t>
  </si>
  <si>
    <t>Provozní vlivy</t>
  </si>
  <si>
    <t>9</t>
  </si>
  <si>
    <t>071103000</t>
  </si>
  <si>
    <t>Provoz investora</t>
  </si>
  <si>
    <t>348220868</t>
  </si>
  <si>
    <t>Poznámka k položce:
Náklady související se ztíženými podmínkami při provádění díla v závislosti na okolním provozu (pro práce prováděné za nepřerušeného nebo omezeného provozu v dotčených objektech nebo samotném areálu)
-ochrana a zakrytí určených prvků a konstrukcí - ZABEZPEČENÍ PŘED POŠKOZENÍM STAVEBNÍ ČINNOSTÍ
-zajištění oddělení prostor se stavební činností od nepřerušeného provozu v objektu (tj. ZAJIŠTĚNÍ BEZPRAŠNOSTI)</t>
  </si>
  <si>
    <t>VRN9</t>
  </si>
  <si>
    <t>Ostatní náklady</t>
  </si>
  <si>
    <t>10</t>
  </si>
  <si>
    <t>090001000</t>
  </si>
  <si>
    <t>1122920910</t>
  </si>
  <si>
    <t>Poznámka k položce:
V jednotkové ceně zahrnuty náklady :
-ostatní náklady dle vyhlášky 169/2016 Sb
-uvedení všech dotčených ploch, konstrukcí a povrchů do původního, bezvadného stavu
-----------------------------------------------------
-ztížené podmínky přesunů suti a hmot s ohledem na provoz investora.
-ostatní náklady v závislosti na podmínkách uvedených ve smlouvě o dílo</t>
  </si>
  <si>
    <t>D.1 - Dokumentace stavebních objektů</t>
  </si>
  <si>
    <t>Soupis:</t>
  </si>
  <si>
    <t>D.1.1_SO 01 - Architektonicko-stavební řešení</t>
  </si>
  <si>
    <t>HSV - Práce a dodávky HSV</t>
  </si>
  <si>
    <t xml:space="preserve">    3 - Svislé a kompletní konstrukce</t>
  </si>
  <si>
    <t xml:space="preserve">    4 - Vodorovné konstrukce</t>
  </si>
  <si>
    <t xml:space="preserve">    6 - Úpravy povrchů, podlahy a osazování výplní</t>
  </si>
  <si>
    <t xml:space="preserve">    9 - Ostatní konstrukce a práce, bourání</t>
  </si>
  <si>
    <t xml:space="preserve">    997 - Přesun sutě</t>
  </si>
  <si>
    <t>PSV - Práce a dodávky PSV</t>
  </si>
  <si>
    <t xml:space="preserve">    711 - Izolace proti vodě, vlhkosti a plynům</t>
  </si>
  <si>
    <t xml:space="preserve">    712 - Povlakové krytiny</t>
  </si>
  <si>
    <t xml:space="preserve">    713 - Izolace tepelné</t>
  </si>
  <si>
    <t xml:space="preserve">    725 - Zdravotechnika - zařizovací předměty</t>
  </si>
  <si>
    <t xml:space="preserve">    763 - Konstrukce suché výstavby</t>
  </si>
  <si>
    <t xml:space="preserve">    766 - Konstrukce truhlářské</t>
  </si>
  <si>
    <t xml:space="preserve">    767 - Konstrukce zámečnické</t>
  </si>
  <si>
    <t xml:space="preserve">    771 - Podlahy z dlaždic</t>
  </si>
  <si>
    <t xml:space="preserve">    776 - Podlahy povlakové</t>
  </si>
  <si>
    <t xml:space="preserve">    777 - Podlahy lité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</si>
  <si>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</si>
  <si>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</si>
  <si>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</si>
  <si>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</si>
  <si>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Ostatní - Ostatní</t>
  </si>
  <si>
    <t xml:space="preserve">    OST1 - Ostatní práce a dodávky</t>
  </si>
  <si>
    <t xml:space="preserve">    OST2 - Ostatní prvky</t>
  </si>
  <si>
    <t>HSV</t>
  </si>
  <si>
    <t>Práce a dodávky HSV</t>
  </si>
  <si>
    <t>Svislé a kompletní konstrukce</t>
  </si>
  <si>
    <t>317944321</t>
  </si>
  <si>
    <t>Válcované nosníky do č.12 dodatečně osazované do připravených otvorů</t>
  </si>
  <si>
    <t>t</t>
  </si>
  <si>
    <t>1597954423</t>
  </si>
  <si>
    <t>317944323</t>
  </si>
  <si>
    <t>Válcované nosníky č.14 až 22 dodatečně osazované do připravených otvorů</t>
  </si>
  <si>
    <t>1820462924</t>
  </si>
  <si>
    <t>VV</t>
  </si>
  <si>
    <t>viz v.č. D.1.1b-1_05, detaily, TZ_NS</t>
  </si>
  <si>
    <t>24,7/1000*((1,2*2)+(1,3*2)+(1,6*13)+(3,5*1))</t>
  </si>
  <si>
    <t>Součet</t>
  </si>
  <si>
    <t>340236212</t>
  </si>
  <si>
    <t>Zazdívka otvorů pl do 0,09 m2 v příčkách nebo stěnách z cihel tl přes 100 mm</t>
  </si>
  <si>
    <t>kus</t>
  </si>
  <si>
    <t>26210162</t>
  </si>
  <si>
    <t>340239234</t>
  </si>
  <si>
    <t>Zazdívka otvorů pl do 4 m2 v příčkách nebo stěnách z příčkovek tl 125 mm</t>
  </si>
  <si>
    <t>m2</t>
  </si>
  <si>
    <t>1446572997</t>
  </si>
  <si>
    <t>(1,1*2,05)*5</t>
  </si>
  <si>
    <t>342272248</t>
  </si>
  <si>
    <t>Příčky tl 75 mm z pórobetonových přesných hladkých příčkovek objemové hmotnosti 500 kg/m3</t>
  </si>
  <si>
    <t>-1664826657</t>
  </si>
  <si>
    <t>2,65*(2,5*17)</t>
  </si>
  <si>
    <t>342272323</t>
  </si>
  <si>
    <t>Příčky tl 100 mm z pórobetonových přesných hladkých příčkovek objemové hmotnosti 500 kg/m3</t>
  </si>
  <si>
    <t>1291004991</t>
  </si>
  <si>
    <t>2,65*(2,26+2,26)</t>
  </si>
  <si>
    <t>2,65*(2,8+4,95+2,7)</t>
  </si>
  <si>
    <t>342291131</t>
  </si>
  <si>
    <t>Ukotvení příček k betonovým konstrukcím plochými kotvami</t>
  </si>
  <si>
    <t>m</t>
  </si>
  <si>
    <t>1173201214</t>
  </si>
  <si>
    <t>346244381</t>
  </si>
  <si>
    <t xml:space="preserve">Plentování v do 200 mm válcovaných nosníků </t>
  </si>
  <si>
    <t>315020382</t>
  </si>
  <si>
    <t>Vodorovné konstrukce</t>
  </si>
  <si>
    <t>413231221</t>
  </si>
  <si>
    <t>Zazdívka zhlaví stropních trámů průřezu do 40000 mm2</t>
  </si>
  <si>
    <t>-377339307</t>
  </si>
  <si>
    <t>Úpravy povrchů, podlahy a osazování výplní</t>
  </si>
  <si>
    <t>611131101</t>
  </si>
  <si>
    <t>Cementový postřik vnitřních stropů nanášený celoplošně ručně</t>
  </si>
  <si>
    <t>-1564270245</t>
  </si>
  <si>
    <t>(22,07+39,6)</t>
  </si>
  <si>
    <t>11</t>
  </si>
  <si>
    <t>611131121</t>
  </si>
  <si>
    <t>Penetrace akrylát-silikonová vnitřních stropů nanášená ručně</t>
  </si>
  <si>
    <t>-1750805798</t>
  </si>
  <si>
    <t>viz v.č. D.1.1b-1_02, detaily, TZ_stavební úpravy 7.NP</t>
  </si>
  <si>
    <t>"stropy" (3,46*2,32)+(3,46*2,32)+(3,46*2,1)</t>
  </si>
  <si>
    <t>12</t>
  </si>
  <si>
    <t>611142001</t>
  </si>
  <si>
    <t>Potažení vnitřních stropů sklovláknitým pletivem vtlačeným do tenkovrstvé hmoty</t>
  </si>
  <si>
    <t>1016698144</t>
  </si>
  <si>
    <t>13</t>
  </si>
  <si>
    <t>611311131</t>
  </si>
  <si>
    <t>Potažení vnitřních rovných stropů vápenným štukem tloušťky do 3 mm</t>
  </si>
  <si>
    <t>-134453932</t>
  </si>
  <si>
    <t>14</t>
  </si>
  <si>
    <t>611321111</t>
  </si>
  <si>
    <t>Vápenocementová omítka hrubá jednovrstvá zatřená vnitřních stropů rovných nanášená ručně</t>
  </si>
  <si>
    <t>-1312213562</t>
  </si>
  <si>
    <t>611321191</t>
  </si>
  <si>
    <t>Příplatek k vápenocementové omítce vnitřních stropů za každých dalších 5 mm tloušťky ručně</t>
  </si>
  <si>
    <t>-426267980</t>
  </si>
  <si>
    <t>61,67*2 'Přepočtené koeficientem množství</t>
  </si>
  <si>
    <t>16</t>
  </si>
  <si>
    <t>611325401</t>
  </si>
  <si>
    <t>Oprava vnitřní vápenocementové hrubé omítky stropů v rozsahu plochy do 10%</t>
  </si>
  <si>
    <t>1708234897</t>
  </si>
  <si>
    <t>17</t>
  </si>
  <si>
    <t>612131101</t>
  </si>
  <si>
    <t>Cementový postřik vnitřních stěn nanášený celoplošně ručně</t>
  </si>
  <si>
    <t>2009828738</t>
  </si>
  <si>
    <t>"viz otlučení povrchů" 992,083</t>
  </si>
  <si>
    <t>"viz zdivo" (2*39,671)+(1*112,625)</t>
  </si>
  <si>
    <t>18</t>
  </si>
  <si>
    <t>612131121</t>
  </si>
  <si>
    <t>Penetrace akrylát-silikonová vnitřních stěn nanášená ručně</t>
  </si>
  <si>
    <t>-996712031</t>
  </si>
  <si>
    <t>"stěny" (((3,46+2,32)*2)+((3,46+2,32)*2)+((3,46+2,1)*2))*2,6</t>
  </si>
  <si>
    <t>992,083+191,967</t>
  </si>
  <si>
    <t>19</t>
  </si>
  <si>
    <t>612135101</t>
  </si>
  <si>
    <t>Hrubá výplň rýh ve stěnách maltou jakékoli šířky rýhy</t>
  </si>
  <si>
    <t>-989460006</t>
  </si>
  <si>
    <t>20</t>
  </si>
  <si>
    <t>612142001</t>
  </si>
  <si>
    <t>Potažení vnitřních stěn sklovláknitým pletivem vtlačeným do tenkovrstvé hmoty</t>
  </si>
  <si>
    <t>913098110</t>
  </si>
  <si>
    <t>"viz otlučení povrchů" 992,083*0,1</t>
  </si>
  <si>
    <t>6121430R0</t>
  </si>
  <si>
    <t>Příplatek za dodávku a osazení veškerých omítkových lišt, rohovníků a profilů vnitřních omítek stěn - viz specifikace systému a TP výrobce, TZ</t>
  </si>
  <si>
    <t>CS VLASTNÍ</t>
  </si>
  <si>
    <t>2060938089</t>
  </si>
  <si>
    <t>"kompletní provedení dle specifikace PD a TZ vč. přímo souvisejících prací a dodávek"</t>
  </si>
  <si>
    <t>"množství/rozsah vztažen na celkové štukové plochy" 1273,074</t>
  </si>
  <si>
    <t>22</t>
  </si>
  <si>
    <t>612311131</t>
  </si>
  <si>
    <t>Potažení vnitřních stěn vápenným štukem tloušťky do 3 mm</t>
  </si>
  <si>
    <t>886178571</t>
  </si>
  <si>
    <t>23</t>
  </si>
  <si>
    <t>612321111</t>
  </si>
  <si>
    <t>Vápenocementová omítka hrubá jednovrstvá zatřená vnitřních stěn nanášená ručně</t>
  </si>
  <si>
    <t>-577047516</t>
  </si>
  <si>
    <t>24</t>
  </si>
  <si>
    <t>612321191</t>
  </si>
  <si>
    <t>Příplatek k vápenocementové omítce vnitřních stěn za každých dalších 5 mm tloušťky ručně</t>
  </si>
  <si>
    <t>1079098939</t>
  </si>
  <si>
    <t>1184,05*2 'Přepočtené koeficientem množství</t>
  </si>
  <si>
    <t>25</t>
  </si>
  <si>
    <t>612325302</t>
  </si>
  <si>
    <t>Vápenocementová štuková omítka ostění nebo nadpraží</t>
  </si>
  <si>
    <t>-1198320884</t>
  </si>
  <si>
    <t>26</t>
  </si>
  <si>
    <t>612325401</t>
  </si>
  <si>
    <t>Oprava vnitřní vápenocementové hrubé omítky stěn v rozsahu plochy do 10%</t>
  </si>
  <si>
    <t>-440456072</t>
  </si>
  <si>
    <t>27</t>
  </si>
  <si>
    <t>615142012</t>
  </si>
  <si>
    <t>Potažení vnitřních nosníků rabicovým pletivem</t>
  </si>
  <si>
    <t>-555018427</t>
  </si>
  <si>
    <t>28</t>
  </si>
  <si>
    <t>632450123</t>
  </si>
  <si>
    <t>Vyrovnávací cementový potěr tl do 40 mm ze suchých směsí provedený v pásu</t>
  </si>
  <si>
    <t>-935051321</t>
  </si>
  <si>
    <t>"parapetní vyrovnání" 0,15*((2,1*20)+(0,9*2)+(1,0))</t>
  </si>
  <si>
    <t>29</t>
  </si>
  <si>
    <t>632451105</t>
  </si>
  <si>
    <t>Cementový samonivelační potěr ze suchých směsí tloušťky do 15 mm</t>
  </si>
  <si>
    <t>1376930921</t>
  </si>
  <si>
    <t>"dodatečné vyrovnání" 37,77+16,16+294,93+212,21</t>
  </si>
  <si>
    <t>30</t>
  </si>
  <si>
    <t>632451111</t>
  </si>
  <si>
    <t>Cementový samonivelační potěr ze suchých směsí tloušťky do 30 mm</t>
  </si>
  <si>
    <t>-939814679</t>
  </si>
  <si>
    <t>viz v.č. D.1.1b-1_03,07, detaily, TZ_NS podlahy</t>
  </si>
  <si>
    <t>"S1" 37,77</t>
  </si>
  <si>
    <t>"S2" 16,16</t>
  </si>
  <si>
    <t>"S3+S4" 294,93+212,21</t>
  </si>
  <si>
    <t>Ostatní konstrukce a práce, bourání</t>
  </si>
  <si>
    <t>31</t>
  </si>
  <si>
    <t>949101111</t>
  </si>
  <si>
    <t>Lešení pomocné pro objekty pozemních staveb s lešeňovou podlahou v do 1,9 m zatížení do 150 kg/m2</t>
  </si>
  <si>
    <t>1365526860</t>
  </si>
  <si>
    <t>viz v.č. D.1.1b-1_06, detaily, TZ_stavební úpravy 8.NP</t>
  </si>
  <si>
    <t>539,48</t>
  </si>
  <si>
    <t>Mezisoučet</t>
  </si>
  <si>
    <t>"BP" 142,5+(22,07+39,6)</t>
  </si>
  <si>
    <t>32</t>
  </si>
  <si>
    <t>952901111</t>
  </si>
  <si>
    <t>Vyčištění budov bytové a občanské výstavby při výšce podlaží do 4 m</t>
  </si>
  <si>
    <t>-448395343</t>
  </si>
  <si>
    <t>viz v.č. D.1.1b-1_06, detaily, TZ_stavební úpravy 7-8.NP</t>
  </si>
  <si>
    <t>30+(50,95*16,24)</t>
  </si>
  <si>
    <t>33</t>
  </si>
  <si>
    <t>952902121</t>
  </si>
  <si>
    <t>Čištění budov zametení drsných podlah</t>
  </si>
  <si>
    <t>1376021660</t>
  </si>
  <si>
    <t>viz v.č. D.1.1b-1_09/10, detaily, TZ_stavební úpravy střecha</t>
  </si>
  <si>
    <t>427,351</t>
  </si>
  <si>
    <t>34</t>
  </si>
  <si>
    <t>962031136</t>
  </si>
  <si>
    <t>Bourání příček z tvárnic nebo příčkovek tl do 150 mm</t>
  </si>
  <si>
    <t>-49144713</t>
  </si>
  <si>
    <t>viz v.č. D.1.1b-1_03, detaily, TZ_BP</t>
  </si>
  <si>
    <t>2,65*(11,86+(2,8*4)+16,51+(2,8*9)+6,15)</t>
  </si>
  <si>
    <t>35</t>
  </si>
  <si>
    <t>962032230</t>
  </si>
  <si>
    <t>Bourání zdiva z cihel pálených nebo vápenopískových na MV nebo MVC do 1 m3</t>
  </si>
  <si>
    <t>m3</t>
  </si>
  <si>
    <t>-1845719649</t>
  </si>
  <si>
    <t>(2,6*0,2*13,65)</t>
  </si>
  <si>
    <t>36</t>
  </si>
  <si>
    <t>963051113</t>
  </si>
  <si>
    <t>Bourání ŽB stropů deskových tl přes 80 mm</t>
  </si>
  <si>
    <t>209775492</t>
  </si>
  <si>
    <t>"prostupy" 0,25*(0,4*0,65*4)</t>
  </si>
  <si>
    <t>viz v.č. D.1.1b-1_04, detaily, TZ_stavební úpravy 8.NP</t>
  </si>
  <si>
    <t>"prostupy" 0,25*(0,4*0,63)*3</t>
  </si>
  <si>
    <t>37</t>
  </si>
  <si>
    <t>965042141</t>
  </si>
  <si>
    <t>Bourání podkladů pod dlažby nebo mazanin betonových tl do 100 mm pl přes 4 m2</t>
  </si>
  <si>
    <t>722340540</t>
  </si>
  <si>
    <t>"BP" (447,18+63,8)*0,05</t>
  </si>
  <si>
    <t>38</t>
  </si>
  <si>
    <t>965043321</t>
  </si>
  <si>
    <t>Bourání podkladů betonových s potěrem tl do 100 mm pl do 1 m2</t>
  </si>
  <si>
    <t>-1561505114</t>
  </si>
  <si>
    <t>"parapetní vyrovnání" 0,15*((2,1*20)+(0,9*2)+(1,0))*0,05</t>
  </si>
  <si>
    <t>39</t>
  </si>
  <si>
    <t>965043341</t>
  </si>
  <si>
    <t>Bourání podkladů pod dlažby betonových s potěrem tl do 100 mm pl přes 4 m2</t>
  </si>
  <si>
    <t>-1233351018</t>
  </si>
  <si>
    <t>"BP" (447,18+63,8)*0,02</t>
  </si>
  <si>
    <t>40</t>
  </si>
  <si>
    <t>965049111</t>
  </si>
  <si>
    <t>Příplatek k bourání betonových mazanin za bourání mazanin se svařovanou sítí tl do 100 mm</t>
  </si>
  <si>
    <t>370742835</t>
  </si>
  <si>
    <t>41</t>
  </si>
  <si>
    <t>965081213</t>
  </si>
  <si>
    <t>Bourání podlah z dlaždic keramických nebo xylolitových tl do 10 mm plochy přes 1 m2</t>
  </si>
  <si>
    <t>-1892780796</t>
  </si>
  <si>
    <t>Poznámka k položce:
V jednotkové ceně zahrnuty náklady na bourání souvisejících obvodových soklů v = do 150 mm.</t>
  </si>
  <si>
    <t>"BP" 63,8</t>
  </si>
  <si>
    <t>42</t>
  </si>
  <si>
    <t>968072455</t>
  </si>
  <si>
    <t>Vybourání kovových dveřních zárubní pl do 2 m2</t>
  </si>
  <si>
    <t>884513757</t>
  </si>
  <si>
    <t>2,0</t>
  </si>
  <si>
    <t>2,0*(26+3)</t>
  </si>
  <si>
    <t>43</t>
  </si>
  <si>
    <t>968072456</t>
  </si>
  <si>
    <t>Vybourání kovových dveřních zárubní pl přes 2 m2</t>
  </si>
  <si>
    <t>420681689</t>
  </si>
  <si>
    <t>1,4*2,0</t>
  </si>
  <si>
    <t>(1,45*2,0*1)+(1,1*2,0*14)+(1,25*2,0*3)</t>
  </si>
  <si>
    <t>44</t>
  </si>
  <si>
    <t>971042431</t>
  </si>
  <si>
    <t>Vybourání otvorů v betonových příčkách a zdech pl do 0,25 m2 tl do 150 mm</t>
  </si>
  <si>
    <t>234426983</t>
  </si>
  <si>
    <t>1+1+3+(10)+1+4+3+2+1</t>
  </si>
  <si>
    <t>45</t>
  </si>
  <si>
    <t>971042651</t>
  </si>
  <si>
    <t>Vybourání otvorů v betonových příčkách a zdech pl do 4 m2</t>
  </si>
  <si>
    <t>1802966496</t>
  </si>
  <si>
    <t>(1,0*2,05*0,15)</t>
  </si>
  <si>
    <t>46</t>
  </si>
  <si>
    <t>973042251</t>
  </si>
  <si>
    <t>Vysekání kapes ve zdivu z betonu pl do 0,10 m2 hl do 300 mm</t>
  </si>
  <si>
    <t>-100182636</t>
  </si>
  <si>
    <t>47</t>
  </si>
  <si>
    <t>977151124</t>
  </si>
  <si>
    <t>Jádrové vrty diamantovými korunkami do D 180 mm do stavebních materiálů</t>
  </si>
  <si>
    <t>-2006914430</t>
  </si>
  <si>
    <t>0,2*((5+2)+10,0)</t>
  </si>
  <si>
    <t>48</t>
  </si>
  <si>
    <t>977151125</t>
  </si>
  <si>
    <t>Jádrové vrty diamantovými korunkami do D 200 mm do stavebních materiálů</t>
  </si>
  <si>
    <t>914479762</t>
  </si>
  <si>
    <t>0,2*(1)</t>
  </si>
  <si>
    <t>49</t>
  </si>
  <si>
    <t>977151127</t>
  </si>
  <si>
    <t>Jádrové vrty diamantovými korunkami do D 250 mm do stavebních materiálů</t>
  </si>
  <si>
    <t>1939587596</t>
  </si>
  <si>
    <t>0,5</t>
  </si>
  <si>
    <t>50</t>
  </si>
  <si>
    <t>977151128</t>
  </si>
  <si>
    <t>Jádrové vrty diamantovými korunkami do D 300 mm do stavebních materiálů</t>
  </si>
  <si>
    <t>1760484479</t>
  </si>
  <si>
    <t>0,3*(5)</t>
  </si>
  <si>
    <t>0,2*(33)</t>
  </si>
  <si>
    <t>51</t>
  </si>
  <si>
    <t>977211111</t>
  </si>
  <si>
    <t>Řezání ŽB kcí hl do 200 mm stěnovou pilou do průměru výztuže 16 mm</t>
  </si>
  <si>
    <t>171825647</t>
  </si>
  <si>
    <t>(0,325+0,3)*2*1</t>
  </si>
  <si>
    <t>(0,415+0,3)*2*1</t>
  </si>
  <si>
    <t>(0,6+0,3)*2*((10)+3)</t>
  </si>
  <si>
    <t>(0,35+0,3)*2*1</t>
  </si>
  <si>
    <t>(0,66+0,3)*2*4</t>
  </si>
  <si>
    <t>(0,73+0,3)*2*3</t>
  </si>
  <si>
    <t>(0,5+0,3)*2*2</t>
  </si>
  <si>
    <t>(0,8+0,3)*2*1</t>
  </si>
  <si>
    <t>5,0</t>
  </si>
  <si>
    <t>52</t>
  </si>
  <si>
    <t>977312114</t>
  </si>
  <si>
    <t>Řezání stávajících betonových mazanin vyztužených hl do 200 mm</t>
  </si>
  <si>
    <t>-139495600</t>
  </si>
  <si>
    <t>"prostupy" (0,4+0,65)*2*4</t>
  </si>
  <si>
    <t>(0,4+0,63)*2*3</t>
  </si>
  <si>
    <t>53</t>
  </si>
  <si>
    <t>978011111</t>
  </si>
  <si>
    <t>Otlučení vnitřní vápenné nebo vápenocementové omítky stropů v rozsahu do 5 %</t>
  </si>
  <si>
    <t>-1582597636</t>
  </si>
  <si>
    <t>54</t>
  </si>
  <si>
    <t>978011191</t>
  </si>
  <si>
    <t>Otlučení vnitřní vápenné nebo vápenocementové omítky stropů v rozsahu do 100 %</t>
  </si>
  <si>
    <t>264783690</t>
  </si>
  <si>
    <t>55</t>
  </si>
  <si>
    <t>978013111</t>
  </si>
  <si>
    <t>Otlučení vnitřní vápenné nebo vápenocementové omítky stěn v rozsahu do 5 %</t>
  </si>
  <si>
    <t>844910291</t>
  </si>
  <si>
    <t>56</t>
  </si>
  <si>
    <t>978013191</t>
  </si>
  <si>
    <t>Otlučení vnitřní vápenné nebo vápenocementové omítky stěn v rozsahu do 100 %</t>
  </si>
  <si>
    <t>-1114281570</t>
  </si>
  <si>
    <t>2,65*(19,92*11)</t>
  </si>
  <si>
    <t>2,65*(20,0*10)</t>
  </si>
  <si>
    <t>2,65*(84,12)</t>
  </si>
  <si>
    <t>(0,15*114,0)</t>
  </si>
  <si>
    <t>"odečet NS_předstěny" -291,103</t>
  </si>
  <si>
    <t>"odečet výplní" -((2,1*1,5*10)+(0,9*1,5*2)+(1,2*1,5)+(2,1*1,5*10))</t>
  </si>
  <si>
    <t>57</t>
  </si>
  <si>
    <t>978059541</t>
  </si>
  <si>
    <t>Odsekání a odebrání obkladů stěn z vnitřních obkládaček plochy přes 1 m2</t>
  </si>
  <si>
    <t>-266739235</t>
  </si>
  <si>
    <t>(2,0*12,3)+(2,3*148,46)</t>
  </si>
  <si>
    <t>58</t>
  </si>
  <si>
    <t>999281111</t>
  </si>
  <si>
    <t xml:space="preserve">Přesun hmot pro opravy a údržbu budov </t>
  </si>
  <si>
    <t>CS ÚRS 2010 02</t>
  </si>
  <si>
    <t>-1571429023</t>
  </si>
  <si>
    <t>997</t>
  </si>
  <si>
    <t>Přesun sutě</t>
  </si>
  <si>
    <t>59</t>
  </si>
  <si>
    <t>997013831</t>
  </si>
  <si>
    <t>Poplatek za uložení stavebního odpadu na skládce (skládkovné)</t>
  </si>
  <si>
    <t>1426031081</t>
  </si>
  <si>
    <t>Poznámka k položce:
Stavební odpad bez rozlišení.</t>
  </si>
  <si>
    <t>60</t>
  </si>
  <si>
    <t>997211111</t>
  </si>
  <si>
    <t>Svislá doprava suti na v 3,5 m</t>
  </si>
  <si>
    <t>-62903263</t>
  </si>
  <si>
    <t>61</t>
  </si>
  <si>
    <t>997211119</t>
  </si>
  <si>
    <t>Příplatek ZKD 3,5 m výšky u svislé dopravy suti</t>
  </si>
  <si>
    <t>1961683678</t>
  </si>
  <si>
    <t>229,529*5,6 'Přepočtené koeficientem množství</t>
  </si>
  <si>
    <t>62</t>
  </si>
  <si>
    <t>997321511</t>
  </si>
  <si>
    <t>Vodorovná doprava suti a vybouraných hmot po suchu do 1 km</t>
  </si>
  <si>
    <t>-680783262</t>
  </si>
  <si>
    <t>63</t>
  </si>
  <si>
    <t>997321519</t>
  </si>
  <si>
    <t>Příplatek ZKD 1km vodorovné dopravy suti a vybouraných hmot po suchu</t>
  </si>
  <si>
    <t>1612837391</t>
  </si>
  <si>
    <t>229,529*20 'Přepočtené koeficientem množství</t>
  </si>
  <si>
    <t>64</t>
  </si>
  <si>
    <t>997321611</t>
  </si>
  <si>
    <t>Nakládání nebo překládání suti a vybouraných hmot</t>
  </si>
  <si>
    <t>-936223260</t>
  </si>
  <si>
    <t>PSV</t>
  </si>
  <si>
    <t>Práce a dodávky PSV</t>
  </si>
  <si>
    <t>711</t>
  </si>
  <si>
    <t>Izolace proti vodě, vlhkosti a plynům</t>
  </si>
  <si>
    <t>65</t>
  </si>
  <si>
    <t>711493112</t>
  </si>
  <si>
    <t xml:space="preserve">Izolace proti povrchové vodě - ostatní na ploše vodorovné těsnicí stěrkou </t>
  </si>
  <si>
    <t>717008942</t>
  </si>
  <si>
    <t xml:space="preserve">Poznámka k položce:
Specifikace:
•dvousložková, flexibilní, cementem pojená minerální hydroizolační stěrka proti podzemní, vzduté nebo tlakové vodě,min 4,5kg/m2 
--------------------------------------
V jednotkové ceně zahrnuty náklady na systémové koutové pásky/profily.
Tl. hydroizolační stěrky 2x2 mm.
---------------------------------------
</t>
  </si>
  <si>
    <t>66</t>
  </si>
  <si>
    <t>711493122</t>
  </si>
  <si>
    <t xml:space="preserve">Izolace proti povrchové vodě - ostatní na ploše svislé těsnicí stěrkou </t>
  </si>
  <si>
    <t>-610270765</t>
  </si>
  <si>
    <t>Poznámka k položce:
Specifikace:
•dvousložková, flexibilní, cementem pojená minerální hydroizolační stěrka proti podzemní, vzduté nebo tlakové vodě,min 4,5kg/m2 
--------------------------------------
V jednotkové ceně zahrnuty náklady na systémové koutové pásky/profily.
Tl. hydroizolační stěrky 2x2 mm.
---------------------------------------</t>
  </si>
  <si>
    <t>"viz keramické obklady stěn" 254,17</t>
  </si>
  <si>
    <t>67</t>
  </si>
  <si>
    <t>998711203.1</t>
  </si>
  <si>
    <t>Přesun hmot procentní pro izolace proti vodě, vlhkosti a plynům</t>
  </si>
  <si>
    <t>-589622888</t>
  </si>
  <si>
    <t>712</t>
  </si>
  <si>
    <t>Povlakové krytiny</t>
  </si>
  <si>
    <t>68</t>
  </si>
  <si>
    <t>712300831</t>
  </si>
  <si>
    <t>Odstranění povlakové krytiny střech do 10° jednovrstvé</t>
  </si>
  <si>
    <t>-795351285</t>
  </si>
  <si>
    <t>((21,71*15,94)+(5,1*15,94)+(69,56*0,3))*3</t>
  </si>
  <si>
    <t>69</t>
  </si>
  <si>
    <t>712311101</t>
  </si>
  <si>
    <t>Provedení povlakové krytiny střech do 10° za studena lakem penetračním nebo asfaltovým</t>
  </si>
  <si>
    <t>-662571139</t>
  </si>
  <si>
    <t>(21,71*15,94)+(5,1*15,94)</t>
  </si>
  <si>
    <t>70</t>
  </si>
  <si>
    <t>M</t>
  </si>
  <si>
    <t>111631500</t>
  </si>
  <si>
    <t>lak asfaltový ALP/9 (MJ t) bal 9 kg</t>
  </si>
  <si>
    <t>960511337</t>
  </si>
  <si>
    <t>Poznámka k položce:
Spotřeba 0,3-0,4kg/m2 dle povrchu, ředidlo technický benzín</t>
  </si>
  <si>
    <t>427,351*0,0003 'Přepočtené koeficientem množství</t>
  </si>
  <si>
    <t>71</t>
  </si>
  <si>
    <t>712331111</t>
  </si>
  <si>
    <t>Provedení povlakové krytiny střech do 10° podkladní vrstvy pásy na sucho samolepící</t>
  </si>
  <si>
    <t>2125143377</t>
  </si>
  <si>
    <t>"S5" (21,71*15,94)+(5,1*15,94)+(69,56*0,2)</t>
  </si>
  <si>
    <t>72</t>
  </si>
  <si>
    <t>628662800</t>
  </si>
  <si>
    <t>podkladní pás asfaltový SBS modifikovaný za studena samolepící se samolepícímy přesahy tl. 3 mm</t>
  </si>
  <si>
    <t>-1756680069</t>
  </si>
  <si>
    <t>441,263*1,15 'Přepočtené koeficientem množství</t>
  </si>
  <si>
    <t>73</t>
  </si>
  <si>
    <t>712341559</t>
  </si>
  <si>
    <t>Provedení povlakové krytiny střech do 10° pásy NAIP přitavením v plné ploše</t>
  </si>
  <si>
    <t>-1266625960</t>
  </si>
  <si>
    <t>"S5" (21,71*15,94)+(5,1*15,94)</t>
  </si>
  <si>
    <t>74</t>
  </si>
  <si>
    <t>628522540</t>
  </si>
  <si>
    <t xml:space="preserve">pás asfaltovaný modifikovaný SBS tl. 4 mm s výztužnou vložkou </t>
  </si>
  <si>
    <t>-305830087</t>
  </si>
  <si>
    <t>427,351*1,15 'Přepočtené koeficientem množství</t>
  </si>
  <si>
    <t>75</t>
  </si>
  <si>
    <t>416053010</t>
  </si>
  <si>
    <t>76</t>
  </si>
  <si>
    <t>628522580</t>
  </si>
  <si>
    <t>pás asfaltovaný modifikovaný SBS tl. 4,5 mm s výztužnou vložkou a ochranným posypem</t>
  </si>
  <si>
    <t>-1573470270</t>
  </si>
  <si>
    <t>77</t>
  </si>
  <si>
    <t>712811101</t>
  </si>
  <si>
    <t>Provedení povlakové krytiny vytažením na konstrukce za studena nátěrem penetračním</t>
  </si>
  <si>
    <t>1191816816</t>
  </si>
  <si>
    <t>(69,56)*0,3</t>
  </si>
  <si>
    <t>78</t>
  </si>
  <si>
    <t>808041759</t>
  </si>
  <si>
    <t>20,868*0,00035 'Přepočtené koeficientem množství</t>
  </si>
  <si>
    <t>79</t>
  </si>
  <si>
    <t>712841559</t>
  </si>
  <si>
    <t>Provedení povlakové krytiny vytažením na konstrukce pásy přitavením NAIP</t>
  </si>
  <si>
    <t>-646546953</t>
  </si>
  <si>
    <t>"S5" 69,56*0,3</t>
  </si>
  <si>
    <t>80</t>
  </si>
  <si>
    <t>-147807039</t>
  </si>
  <si>
    <t>20,868*1,2 'Přepočtené koeficientem množství</t>
  </si>
  <si>
    <t>81</t>
  </si>
  <si>
    <t>-215202066</t>
  </si>
  <si>
    <t>"S5" 69,56*0,2</t>
  </si>
  <si>
    <t>82</t>
  </si>
  <si>
    <t>-1976545169</t>
  </si>
  <si>
    <t>13,912*1,2 'Přepočtené koeficientem množství</t>
  </si>
  <si>
    <t>83</t>
  </si>
  <si>
    <t>998712203.1</t>
  </si>
  <si>
    <t xml:space="preserve">Přesun hmot procentní pro krytiny povlakové </t>
  </si>
  <si>
    <t>-631868145</t>
  </si>
  <si>
    <t>713</t>
  </si>
  <si>
    <t>Izolace tepelné</t>
  </si>
  <si>
    <t>84</t>
  </si>
  <si>
    <t>713140843</t>
  </si>
  <si>
    <t>Odstranění tepelné izolace střech nadstřešní připevněné z polystyrenu tl přes 100 mm</t>
  </si>
  <si>
    <t>-1025473329</t>
  </si>
  <si>
    <t>85</t>
  </si>
  <si>
    <t>713141211</t>
  </si>
  <si>
    <t>Montáž izolace tepelné střech plochých volně položené atikový klín</t>
  </si>
  <si>
    <t>-1413678922</t>
  </si>
  <si>
    <t>69,56</t>
  </si>
  <si>
    <t>86</t>
  </si>
  <si>
    <t>631529040</t>
  </si>
  <si>
    <t>klín atikový přechodný AK tl.60 x 60 mm, délka 1000 mm</t>
  </si>
  <si>
    <t>1322139809</t>
  </si>
  <si>
    <t>69,56*1,1 'Přepočtené koeficientem množství</t>
  </si>
  <si>
    <t>87</t>
  </si>
  <si>
    <t>713141335</t>
  </si>
  <si>
    <t>Montáž izolace tepelné střech plochých lepené za studena bodově, spádová vrstva</t>
  </si>
  <si>
    <t>17747304</t>
  </si>
  <si>
    <t>88</t>
  </si>
  <si>
    <t>283761410</t>
  </si>
  <si>
    <t>klín spádový Standard 1000 x 1000 mm, EPS 100</t>
  </si>
  <si>
    <t>302161402</t>
  </si>
  <si>
    <t>427,351*0,275 'Přepočtené koeficientem množství</t>
  </si>
  <si>
    <t>89</t>
  </si>
  <si>
    <t>998713203.1</t>
  </si>
  <si>
    <t xml:space="preserve">Přesun hmot procentní pro izolace tepelné </t>
  </si>
  <si>
    <t>-1223208453</t>
  </si>
  <si>
    <t>725</t>
  </si>
  <si>
    <t>Zdravotechnika - zařizovací předměty</t>
  </si>
  <si>
    <t>90</t>
  </si>
  <si>
    <t>725110811</t>
  </si>
  <si>
    <t>Demontáž klozetů splachovací s nádrží</t>
  </si>
  <si>
    <t>soubor</t>
  </si>
  <si>
    <t>1556486280</t>
  </si>
  <si>
    <t>91</t>
  </si>
  <si>
    <t>725210821</t>
  </si>
  <si>
    <t>Demontáž umyvadel bez výtokových armatur</t>
  </si>
  <si>
    <t>1526838603</t>
  </si>
  <si>
    <t>92</t>
  </si>
  <si>
    <t>725240811</t>
  </si>
  <si>
    <t xml:space="preserve">Demontáž zástěny sprchových </t>
  </si>
  <si>
    <t>-2011790159</t>
  </si>
  <si>
    <t>93</t>
  </si>
  <si>
    <t>725240812</t>
  </si>
  <si>
    <t>Demontáž vaniček sprchových bez výtokových armatur</t>
  </si>
  <si>
    <t>-897410679</t>
  </si>
  <si>
    <t>94</t>
  </si>
  <si>
    <t>725330840</t>
  </si>
  <si>
    <t>Demontáž výlevka litinová nebo ocelová</t>
  </si>
  <si>
    <t>-1972264989</t>
  </si>
  <si>
    <t>95</t>
  </si>
  <si>
    <t>998725203.1</t>
  </si>
  <si>
    <t xml:space="preserve">Přesun hmot procentní pro zařizovací předměty </t>
  </si>
  <si>
    <t>-991516612</t>
  </si>
  <si>
    <t>763</t>
  </si>
  <si>
    <t>Konstrukce suché výstavby</t>
  </si>
  <si>
    <t>96</t>
  </si>
  <si>
    <t>763111343</t>
  </si>
  <si>
    <t>SDK příčka tl 100 mm profil CW+UW 75 desky 1xH2DF 12,5 TI 60 mm EI 45 Rw 45 dB</t>
  </si>
  <si>
    <t>-1966466645</t>
  </si>
  <si>
    <t>2,65*(3,36+3,36+6,23+1,175+14,3+8,96)</t>
  </si>
  <si>
    <t>97</t>
  </si>
  <si>
    <t>763111448</t>
  </si>
  <si>
    <t>SDK příčka tl 150 mm profil CW+UW 100 desky 2xH2DF 12,5 TI 40 mm 100 kg/m3 EI 90 Rw 56 dB</t>
  </si>
  <si>
    <t>-526171790</t>
  </si>
  <si>
    <t>2,65*(2,0)</t>
  </si>
  <si>
    <t>98</t>
  </si>
  <si>
    <t>763111717</t>
  </si>
  <si>
    <t>SDK příčka základní penetrační nátěr</t>
  </si>
  <si>
    <t>675573972</t>
  </si>
  <si>
    <t>2*(99,07+5,3)</t>
  </si>
  <si>
    <t>99</t>
  </si>
  <si>
    <t>763111771</t>
  </si>
  <si>
    <t>Příplatek k SDK příčce za rovinnost kvality Q3</t>
  </si>
  <si>
    <t>1322626951</t>
  </si>
  <si>
    <t>100</t>
  </si>
  <si>
    <t>763121432</t>
  </si>
  <si>
    <t>SDK stěna předsazená tl 100 mm profil CW+UW deska 1xH2DF 12,5 TI 40 mm EI 30</t>
  </si>
  <si>
    <t>273416893</t>
  </si>
  <si>
    <t>2,65*(43,455+1,835+53,19+1,9)</t>
  </si>
  <si>
    <t>101</t>
  </si>
  <si>
    <t>763121433</t>
  </si>
  <si>
    <t>SDK stěna předsazená tl 150 mm profil CW+UW deska 1xH2DF 12,5 TI 40 mm EI 30</t>
  </si>
  <si>
    <t>-1728238502</t>
  </si>
  <si>
    <t>2,65*(4,735+4,735)</t>
  </si>
  <si>
    <t>102</t>
  </si>
  <si>
    <t>763121714</t>
  </si>
  <si>
    <t>SDK stěna předsazená základní penetrační nátěr</t>
  </si>
  <si>
    <t>1162391710</t>
  </si>
  <si>
    <t>(266,007+25,096)</t>
  </si>
  <si>
    <t>103</t>
  </si>
  <si>
    <t>763121761</t>
  </si>
  <si>
    <t>Příplatek k SDK stěně předsazené za rovinnost kvality Q3</t>
  </si>
  <si>
    <t>-943654029</t>
  </si>
  <si>
    <t>104</t>
  </si>
  <si>
    <t>763121821</t>
  </si>
  <si>
    <t>Demontáž SDK předsazené, šachtové stěny s nosnou kcí se zdvojeným CW profilem opláštění jednoduché</t>
  </si>
  <si>
    <t>-866006444</t>
  </si>
  <si>
    <t>2,65*(75,985+74,925+4,55)</t>
  </si>
  <si>
    <t>105</t>
  </si>
  <si>
    <t>763131551</t>
  </si>
  <si>
    <t>SDK podhled deska 1xH2 12,5 bez TI jednovrstvá spodní kce profil CD+UD</t>
  </si>
  <si>
    <t>-842153583</t>
  </si>
  <si>
    <t>1,35*(3,361+3,36+3,36+3,46+3,36+3,46+3,31+3,36+3,36+3,36)</t>
  </si>
  <si>
    <t>(3,46*6,56)+(3,361*0,41)+(3,46*1,95)+(3,36*0,41)+(1,25*0,41)</t>
  </si>
  <si>
    <t>(4,21*2)+(3,36*0,41)+(1,36*0,41)+(0,41*13,39)+(3,46*3,46)</t>
  </si>
  <si>
    <t>(0,41*30,24)+(1,35*33,7)</t>
  </si>
  <si>
    <t>106</t>
  </si>
  <si>
    <t>763131714</t>
  </si>
  <si>
    <t>SDK podhled základní penetrační nátěr</t>
  </si>
  <si>
    <t>591625725</t>
  </si>
  <si>
    <t>107</t>
  </si>
  <si>
    <t>763131721</t>
  </si>
  <si>
    <t>SDK podhled skoková změna v do 0,5 m</t>
  </si>
  <si>
    <t>373331463</t>
  </si>
  <si>
    <t>33,751+33,7</t>
  </si>
  <si>
    <t>108</t>
  </si>
  <si>
    <t>763131731</t>
  </si>
  <si>
    <t>SDK podhled - čelo pro kazetové podhledy (F lišta) tl 12,5 mm</t>
  </si>
  <si>
    <t>1241068743</t>
  </si>
  <si>
    <t>109</t>
  </si>
  <si>
    <t>763131771</t>
  </si>
  <si>
    <t>Příplatek k SDK podhledu za rovinnost kvality Q3</t>
  </si>
  <si>
    <t>-104552632</t>
  </si>
  <si>
    <t>110</t>
  </si>
  <si>
    <t>763135811</t>
  </si>
  <si>
    <t xml:space="preserve">Demontáž podhledu kazetového na roštu </t>
  </si>
  <si>
    <t>333725933</t>
  </si>
  <si>
    <t>142,5</t>
  </si>
  <si>
    <t>111</t>
  </si>
  <si>
    <t>763135R01</t>
  </si>
  <si>
    <t>Dodávka a montáž systémového minerálního kazetového podhledu z kazet 600x600 mm na zavěšenou nosnou konstrukci</t>
  </si>
  <si>
    <t>1002494859</t>
  </si>
  <si>
    <t>Poznámka k položce:
Kompletní systémové provedení dle specifikace PD a TZ vč. všech přímo souvisejících prací a dodávek.
V jednotkové ceně zahrnuto kompletní systémové řešení vč. doplňků a příslušenství.</t>
  </si>
  <si>
    <t>(539,48)-163,987</t>
  </si>
  <si>
    <t>112</t>
  </si>
  <si>
    <t>763755R01</t>
  </si>
  <si>
    <t>Dodávka a osazení veškerých doplňkových prvků SDK konstrukcí (lišt, profilů, výztužných profilů, ukončovacích prvků, dilatačních a přechodových prvků atd)</t>
  </si>
  <si>
    <t>-1797140926</t>
  </si>
  <si>
    <t>Poznámka k položce:
SYSTÉMOVÉ PROVEDENÍ (DLE KONKRÉTNÍHO DODAVATELE SYSTÉMU)</t>
  </si>
  <si>
    <t>"kompletní provedení dle specifikace PD a TZ  vč. všech souvisejících prací a dodávek"</t>
  </si>
  <si>
    <t>"rozsah a množství vztaženo na celkovou plochu SDK konstrukcí" 208,74+291,103+163,987</t>
  </si>
  <si>
    <t>113</t>
  </si>
  <si>
    <t>998763202.1</t>
  </si>
  <si>
    <t xml:space="preserve">Přesun hmot procentní pro dřevostavby </t>
  </si>
  <si>
    <t>-1038255786</t>
  </si>
  <si>
    <t>766</t>
  </si>
  <si>
    <t>Konstrukce truhlářské</t>
  </si>
  <si>
    <t>114</t>
  </si>
  <si>
    <t>766277N01</t>
  </si>
  <si>
    <t>D01-X - D+M Jednokřídlé dveře dřevěné, hladké s polodrážkou, 700x1970mm, včetně zárubně ocelové</t>
  </si>
  <si>
    <t>ks</t>
  </si>
  <si>
    <t>983841987</t>
  </si>
  <si>
    <t>Poznámka k položce: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vnitřních dveří.</t>
  </si>
  <si>
    <t>115</t>
  </si>
  <si>
    <t>766277N02</t>
  </si>
  <si>
    <t>D02-X - D+M Jednokřídlé dveře dřevěné, hladké s polodrážkou, 800x1970mm, včetně zárubně ocelové</t>
  </si>
  <si>
    <t>1587586681</t>
  </si>
  <si>
    <t>116</t>
  </si>
  <si>
    <t>766277N03</t>
  </si>
  <si>
    <t>D03-X - D+M Jednokřídlé dveře dřevěné, hladké s polodrážkou, 900x1970mm, včetně zárubně ocelové</t>
  </si>
  <si>
    <t>-1371755438</t>
  </si>
  <si>
    <t>117</t>
  </si>
  <si>
    <t>766277N04</t>
  </si>
  <si>
    <t>D04-X - D+M Posuvné dveře, jednokřídlé - atypické, hliníkové, 2/3 prosklené, včetně AL zárubně, křídlo 1300x1970mm</t>
  </si>
  <si>
    <t>-275146370</t>
  </si>
  <si>
    <t>118</t>
  </si>
  <si>
    <t>766277N05</t>
  </si>
  <si>
    <t>D05-X - D+M Posuvné dveře, jednokřídlé - atypické, hliníkové, včetně AL zárubně, křídlo 1300x1970mm</t>
  </si>
  <si>
    <t>1630089023</t>
  </si>
  <si>
    <t>119</t>
  </si>
  <si>
    <t>766277N06</t>
  </si>
  <si>
    <t>D06-X - D+M Jednokřídlé dveře dřevěné, hladké s polodrážkou, 1100x1970mm, včetně zárubně ocelové</t>
  </si>
  <si>
    <t>977058435</t>
  </si>
  <si>
    <t>120</t>
  </si>
  <si>
    <t>766277N07</t>
  </si>
  <si>
    <t>D07-X - D+M Dvoukřídlé dveře, dřevěné, 2/3 prosklené, hladké s polodrážkou, 1450x1970mm</t>
  </si>
  <si>
    <t>-779563174</t>
  </si>
  <si>
    <t>121</t>
  </si>
  <si>
    <t>766277N08</t>
  </si>
  <si>
    <t>D08-X - D+M Dvoukřídlé dveře, dřevěné, hladké s polodrážkou, 1450x1970mm, včetně zárubně ocelové, požární odolnost EI30DP3Sm-C</t>
  </si>
  <si>
    <t>-1246183949</t>
  </si>
  <si>
    <t>122</t>
  </si>
  <si>
    <t>766277N09</t>
  </si>
  <si>
    <t>D09-X - D+M Jednokřídlé dveře dřevěné, hladké s polodrážkou, 700x1970mm, včetně zárubně ocelové, požární odolnost EW30DP3-C</t>
  </si>
  <si>
    <t>1544882252</t>
  </si>
  <si>
    <t>123</t>
  </si>
  <si>
    <t>766277N10</t>
  </si>
  <si>
    <t>D10-X - D+M Dvoukřídlé dveře dřevěné, hladké s polodrážkou, 1450x1970mm, včetně zárubně ocelové, požární odolnost EW30DP3-C</t>
  </si>
  <si>
    <t>918532493</t>
  </si>
  <si>
    <t>124</t>
  </si>
  <si>
    <t>766277N11</t>
  </si>
  <si>
    <t>D10-X - D+M Dvoukřídlé dveře, ocelové dveře s PTM, 1450x1970mm, požární odolnost EL15DP1</t>
  </si>
  <si>
    <t>-712039042</t>
  </si>
  <si>
    <t>125</t>
  </si>
  <si>
    <t>998766203.1</t>
  </si>
  <si>
    <t xml:space="preserve">Přesun hmot procentní pro konstrukce truhlářské </t>
  </si>
  <si>
    <t>-1050061005</t>
  </si>
  <si>
    <t>767</t>
  </si>
  <si>
    <t>Konstrukce zámečnické</t>
  </si>
  <si>
    <t>126</t>
  </si>
  <si>
    <t>767015R01</t>
  </si>
  <si>
    <t>D+M ocelových a zámečnických prvků / konstrukcí</t>
  </si>
  <si>
    <t>kg</t>
  </si>
  <si>
    <t>-330139863</t>
  </si>
  <si>
    <t xml:space="preserve">Poznámka k položce:
Specifikace / rozsah provedení - viz TZ:
--------------------------------------------------------
-dodávka a výroba ocelových prvků a konstrukcí - dle zadání a PD
-dodávka veškerých spojovacích a kotevních prvků
-kompletní provrchobvé úpravy prvků dle požadavků PD a PBŘ
-veškeré přesuny/zdvihací technika a kompletní montážní práce
-kompletní montážní / usazovací a kotevní práce
--------------------------------------------------------
-dílenská dokumentace vč. statického přepočtu
-ostatní nespecifikované práce a dodávky, které bezprostředně souvisí s provedení 
předmětného prvku/konstrukce dle zadávací dokumentace
-veškeré náklady na dodávku a provedení jsou obsaženy v jednotkové ceně
</t>
  </si>
  <si>
    <t>"kompletní provedení dle specifikace PD a TZ vč. všech souvisejících prací a dodávek"</t>
  </si>
  <si>
    <t>"ocelová nosná a pomocná konstrukce, pochozí lávky" 6700,0</t>
  </si>
  <si>
    <t>"ostatní drobné související prvky" 0,1*6700,0</t>
  </si>
  <si>
    <t>127</t>
  </si>
  <si>
    <t>767015R02</t>
  </si>
  <si>
    <t>D+M opláštění strojovny VZT _ sendvičové panely tl. 120 mm s minerální výplní / EI15 DP1</t>
  </si>
  <si>
    <t>557384979</t>
  </si>
  <si>
    <t xml:space="preserve">Poznámka k položce:
Specifikace / rozsah provedení - viz TZ:
--------------------------------------------------------
-dodávka a výroba systémových prvků - dle zadání a PD
-dodávka veškerých spojovacích a kotevních prvků
-kompletní provrchobvé úpravy prvků dle požadavků PD a PBŘ
-veškeré přesuny/zdvihací technika a kompletní montážní práce
-kompletní montážní / usazovací a kotevní práce
--------------------------------------------------------
-dílenská dokumentace vč. statického přepočtu
-ostatní nespecifikované práce a dodávky, které bezprostředně souvisí s provedení 
předmětného prvku/konstrukce dle zadávací dokumentace
-veškeré náklady na dodávku a provedení jsou obsaženy v jednotkové ceně
</t>
  </si>
  <si>
    <t>(5,5+9)*2*3,0</t>
  </si>
  <si>
    <t>"ostatní drobné související plochy a detaily" 0,1*87,0</t>
  </si>
  <si>
    <t>128</t>
  </si>
  <si>
    <t>767015R03</t>
  </si>
  <si>
    <t>D+M střešní plášť strojovny VZT _ sendvičové panely tl. 120 mm s minerální výplní / EI15 DP1</t>
  </si>
  <si>
    <t>1252464522</t>
  </si>
  <si>
    <t>5,5*9</t>
  </si>
  <si>
    <t>"ostatní drobné související plochy a detaily" 0,05*49,5</t>
  </si>
  <si>
    <t>129</t>
  </si>
  <si>
    <t>998767203.1</t>
  </si>
  <si>
    <t xml:space="preserve">Přesun hmot procentní pro zámečnické konstrukce </t>
  </si>
  <si>
    <t>-452266139</t>
  </si>
  <si>
    <t>771</t>
  </si>
  <si>
    <t>Podlahy z dlaždic</t>
  </si>
  <si>
    <t>130</t>
  </si>
  <si>
    <t>771574113</t>
  </si>
  <si>
    <t>Montáž podlah keramických lepených flexibilním lepidlem do 12 ks/m2</t>
  </si>
  <si>
    <t>-35079486</t>
  </si>
  <si>
    <t>Poznámka k položce:
V jednotkové ceně zahrnuty náklady na montáž a spárování souvisejících obvodových soklů v= do 150 mm.</t>
  </si>
  <si>
    <t>131</t>
  </si>
  <si>
    <t>597612R03</t>
  </si>
  <si>
    <t>dlaždice keramické "S1" - dle specifikace PD a TZ</t>
  </si>
  <si>
    <t>-463162243</t>
  </si>
  <si>
    <t>Poznámka k položce:
V jednotkové ceně zahrnuty náklady na veškeré doplňky a příslušenství dle PD a TZ.
(přechodové, dilatační a ukončovací lišty, ostatní doplňky)
---------------------------------------------------------------------
Jednotková cena zahrnuje dodávku keramických dlažeb vč. souvisejících obvodových soklů v= so 150 mm
---------------------------------------------------------------------
•keramická dlažba protiskluzová, ukazatel nebezpečí uklouznutí dlažby B (DIN 51130), součinitel smykového tření dlažby µ &gt; 0,6 za mokra (ČSN 74 4130), dle DIN 51 097 - B
–flexibilní plastem obohacené lepidlo odolné proti vodě a změnám teplot při mrazu a tání, bez chromátů 
–cementem pojená a plastem modifikovaná spárovací malta, odolná vůči mrazu a odpuzující vodu. Snadno zpracovatelná, rychle tuhnoucí, bez chromátů
•</t>
  </si>
  <si>
    <t>"S1" 37,77*1,15</t>
  </si>
  <si>
    <t>132</t>
  </si>
  <si>
    <t>597612R04</t>
  </si>
  <si>
    <t>dlaždice keramické "S2" - dle specifikace PD a TZ</t>
  </si>
  <si>
    <t>-1571873051</t>
  </si>
  <si>
    <t xml:space="preserve">Poznámka k položce:
V jednotkové ceně zahrnuty náklady na veškeré doplňky a příslušenství dle PD a TZ.
(přechodové, dilatační a ukončovací lišty, ostatní doplňky)
---------------------------------------------------------------------
Jednotková cena zahrnuje dodávku keramických dlažeb vč. souvisejících obvodových soklů v= so 150 mm
---------------------------------------------------------------------
•keramická dlažba protiskluzová, ukazatel nebezpečí uklouznutí dlažby R10 (DIN 51130), součinitel smykového tření dlažby µ &gt; 0,6 za mokra (ČSN 74 4130), dle DIN 51 097 - A
–flexibilní plastem obohacené lepidlo odolné proti vodě a změnám teplot při mrazu a tání, bez chromátů 
–cementem pojená a plastem modifikovaná spárovací malta, odolná vůči mrazu a odpuzující vodu. Snadno zpracovatelná, rychle tuhnoucí, bez chromátů
</t>
  </si>
  <si>
    <t>"S2" 16,16*1,15</t>
  </si>
  <si>
    <t>133</t>
  </si>
  <si>
    <t>771579196</t>
  </si>
  <si>
    <t xml:space="preserve">Příplatek k montáž podlah keramických za spárování tmelem </t>
  </si>
  <si>
    <t>-375371382</t>
  </si>
  <si>
    <t>134</t>
  </si>
  <si>
    <t>771591111</t>
  </si>
  <si>
    <t>Podlahy penetrace podkladu</t>
  </si>
  <si>
    <t>567218536</t>
  </si>
  <si>
    <t>135</t>
  </si>
  <si>
    <t>771990112</t>
  </si>
  <si>
    <t>Vyrovnání podkladu samonivelační stěrkou tl 4 mm pevnosti 30 Mpa</t>
  </si>
  <si>
    <t>1185502597</t>
  </si>
  <si>
    <t>136</t>
  </si>
  <si>
    <t>998771203.1</t>
  </si>
  <si>
    <t xml:space="preserve">Přesun hmot procentní pro podlahy z dlaždic v objektech </t>
  </si>
  <si>
    <t>-228017107</t>
  </si>
  <si>
    <t>776</t>
  </si>
  <si>
    <t>Podlahy povlakové</t>
  </si>
  <si>
    <t>137</t>
  </si>
  <si>
    <t>776111311</t>
  </si>
  <si>
    <t>Vysátí podkladu povlakových podlah</t>
  </si>
  <si>
    <t>1453939068</t>
  </si>
  <si>
    <t>138</t>
  </si>
  <si>
    <t>776121111</t>
  </si>
  <si>
    <t>Vodou ředitelná penetrace savého podkladu povlakových podlah ředěná v poměru 1:3</t>
  </si>
  <si>
    <t>-1539618097</t>
  </si>
  <si>
    <t>139</t>
  </si>
  <si>
    <t>776141122</t>
  </si>
  <si>
    <t>Vyrovnání podkladu povlakových podlah stěrkou pevnosti 30 MPa tl 5 mm</t>
  </si>
  <si>
    <t>397170204</t>
  </si>
  <si>
    <t>140</t>
  </si>
  <si>
    <t>776201811</t>
  </si>
  <si>
    <t>Demontáž lepených povlakových podlah bez podložky ručně</t>
  </si>
  <si>
    <t>31115442</t>
  </si>
  <si>
    <t>Poznámka k položce:
V jednotkové ceně zahrnuty náklady na demontáž souvisejících obvodových soklů.</t>
  </si>
  <si>
    <t>"BP" 447,18</t>
  </si>
  <si>
    <t>141</t>
  </si>
  <si>
    <t>776221111</t>
  </si>
  <si>
    <t>Lepení pásů z PVC standardním lepidlem</t>
  </si>
  <si>
    <t>-208326317</t>
  </si>
  <si>
    <t>Poznámka k položce:
V jednotkové ceně zahrnuty náklady na :
- spoj podlah svařováním
-montáž souvisejících obvodových soklů v= do 50 mm.
--------------------------------------------------------</t>
  </si>
  <si>
    <t>"S4" 212,21</t>
  </si>
  <si>
    <t>142</t>
  </si>
  <si>
    <t>284110R01</t>
  </si>
  <si>
    <t>dodávka povlakové podlahové krytiny - PVC - specifikace dle PD a TZ</t>
  </si>
  <si>
    <t>-463348592</t>
  </si>
  <si>
    <t xml:space="preserve">Poznámka k položce:
V jednotkové ceně zahrnuty náklady na veškeré doplňky a příslušenství dle PD a TZ.
(přechodové, dilatační a ukončovací lišty, ostatní doplňky)
---------------------------------------------------------------------
Jednotková cena zahrnuje dodávku systémového obvodového soklu v = do 50 mm 
---------------------------------------------------------------------
–heterogenní akustický vinyl s ionty stříbra bez obsahu ftalátů
–vyztužení dvojitou kompaktní vrstvou z netkaného skelného rouna
–ionty stříbra obsažené v povrchové úpravě a nášlapné vrstvě zajišťují permanentní bakteriostatický účinek po celou dobu životnosti krytiny
–celková tloušťka materiálu 2,6 mm
–tloušťka nášlapné vrstvy 0,7 mm
–šířka role 2m
–třída zátěže 34/42
–kročejový útlum dle EN ISO 717-2 je 15 dB
–reakce na oheň dle EN 13 501-1 je Bfl - S1
–povrchová úprava PUR Plus zvýšená odolnost vůči dezinfekčním prostředkům
–odolnost vůči skvrnám od chemikálií dle EN 423 je vynikající
–zvýšená odolnost proti skvrnám: červený/žlutý/zelený betadin, eosin, dakin, fluorescein, hibiscrub, hydroalkoholický gel
–hodnota zbytkového otlaku dle EN 433 je 0,05 mm
–odolnost proti opotřebení dle EN 660-2: třída T
–součinitel smykového tření dle ČSN hodnota µ ≥ 0,6
–rozměrová stálost (roztažnost) dle EN 434 je ≤ 0,1%
–barevná stálost dle ISO 105-B02 je 7
–konstrukce materiálu neobsahuje žádné látky ze skupiny ftalátů
</t>
  </si>
  <si>
    <t>212,21*1,15 'Přepočtené koeficientem množství</t>
  </si>
  <si>
    <t>143</t>
  </si>
  <si>
    <t>776221221</t>
  </si>
  <si>
    <t>Lepení elektrostaticky vodivých čtverců z PVC standardním lepidlem</t>
  </si>
  <si>
    <t>-1658408908</t>
  </si>
  <si>
    <t>"S3" 294,93</t>
  </si>
  <si>
    <t>144</t>
  </si>
  <si>
    <t>284110R11</t>
  </si>
  <si>
    <t>dodávka povlakové podlahové krytiny - PVC el.vodivé - specifikace dle PD a TZ</t>
  </si>
  <si>
    <t>-2080650433</t>
  </si>
  <si>
    <t xml:space="preserve">Poznámka k položce:
V jednotkové ceně zahrnuty náklady na veškeré doplňky a příslušenství dle PD a TZ.
(přechodové, dilatační a ukončovací lišty, ostatní doplňky)
---------------------------------------------------------------------
Jednotková cena zahrnuje dodávku systémového obvodového soklu v = do 50 mm 
---------------------------------------------------------------------
–homogenní el. vodivé neválcované PVC bez obsahu ftalátů vhodné do čistého provozu
-hodnota el. odporu je 5x104 ≤ R ≤ 106 Ω
–rozměry čtverců 615mm x 615mm
–celková tloušťka 2 mm
–třídy zátěže 34/43
–roztažnost (rozměrová stálost) dle EN 434 je ≤ 0,05%
–zbytkový otlak (deformace v tlaku) dle EN 433 je ≤  0,035mm
–součinitel smykového tření dle ČSN je µ ≥ 0,6
–reakce na oheň dle EN13501-1: třída Bƒl S1
–splňuje normu pro čisté provozy ISO 14644-1 třída 4
–splňuje normu pro čisté provozy ISO 14644-8  (TVOC 23°C/90°C) třída -9,1
–biologická odolnost dle ISO 846 intenzita růstu 0
–adheze mikroorganismů dle ISO 14698-1 třída A-B
–třída čistitelnosti dle ISO 14644-9 úspěšnost čištění více než 99 %
–ve složení materiálu nejsou obsaženy žádné látky ze skupiny ftalátů
–vynikající chemická odolnost dle ISO 26787/ EN423 bez nutnosti nanášení dalších povrchových úprav
–možnost oprav stejným materiálem bez nutnosti výměny čtverců
–instalace na vodivé lepidlo a vodivou síť z Cu pásky, připojenou na uzemňovací svorky
</t>
  </si>
  <si>
    <t>294,93*1,15 'Přepočtené koeficientem množství</t>
  </si>
  <si>
    <t>145</t>
  </si>
  <si>
    <t>998776203.1</t>
  </si>
  <si>
    <t>Přesun hmot procentní pro podlahy povlakové v objektech</t>
  </si>
  <si>
    <t>425903417</t>
  </si>
  <si>
    <t>777</t>
  </si>
  <si>
    <t>Podlahy lité</t>
  </si>
  <si>
    <t>146</t>
  </si>
  <si>
    <t>777551112</t>
  </si>
  <si>
    <t>Podlahy lité tloušťky 5 mm samonivelační vyrovnávací</t>
  </si>
  <si>
    <t>-2119976975</t>
  </si>
  <si>
    <t>147</t>
  </si>
  <si>
    <t>998777203.1</t>
  </si>
  <si>
    <t>Přesun hmot procentní pro podlahy lité v objektech</t>
  </si>
  <si>
    <t>-7492728</t>
  </si>
  <si>
    <t>781</t>
  </si>
  <si>
    <t>Dokončovací práce - obklady</t>
  </si>
  <si>
    <t>148</t>
  </si>
  <si>
    <t>781414112</t>
  </si>
  <si>
    <t>Montáž obkladů vnitřních stěn z obkladaček a dekorů (listel) lepených flexibilním lepidlem z obkladaček pravoúhlých do 25 ks/m2</t>
  </si>
  <si>
    <t>397243776</t>
  </si>
  <si>
    <t>(2,2*97,37)+(0,8*49,945)</t>
  </si>
  <si>
    <t>149</t>
  </si>
  <si>
    <t>597610R22</t>
  </si>
  <si>
    <t>dodávka vnitřních obkládaček keramických - specifikace dle PD a TZ</t>
  </si>
  <si>
    <t>1165608273</t>
  </si>
  <si>
    <t xml:space="preserve">Poznámka k položce:
V jednotkové ceně zahrnuty náklady na veškeré doplňky a příslušenství dle PD a TZ.
(listely, dekory - specifikované v PD) 
---------------------------------------------------------------------
Nové keramické obklady stěn budou z glazovaný pórovinových obkladaček formátu 200x100 a 400x200mm.
Budou použity obkladové materiály pouze v 1. obchodní jakosti v rozměrech, členění a barevné řešení je řešeno projektem interiéru. 
</t>
  </si>
  <si>
    <t>254,17*1,1 'Přepočtené koeficientem množství</t>
  </si>
  <si>
    <t>150</t>
  </si>
  <si>
    <t>781419191</t>
  </si>
  <si>
    <t>Příplatek k montáži obkladů vnitřních za plochu do 10 m2</t>
  </si>
  <si>
    <t>-1978308945</t>
  </si>
  <si>
    <t>151</t>
  </si>
  <si>
    <t>781419197</t>
  </si>
  <si>
    <t>Příplatek k montáži obkladů vnitřních za spárování silikonem</t>
  </si>
  <si>
    <t>-1101908380</t>
  </si>
  <si>
    <t>152</t>
  </si>
  <si>
    <t>781469196</t>
  </si>
  <si>
    <t xml:space="preserve">Příplatek k montáži obkladů vnitřních za spáry tmelem </t>
  </si>
  <si>
    <t>-532874463</t>
  </si>
  <si>
    <t>153</t>
  </si>
  <si>
    <t>781494R15</t>
  </si>
  <si>
    <t>Příplatek k vnitřním obladům za dodávku a montáž ukončovacích, rohových a koutových profilů</t>
  </si>
  <si>
    <t>-2003375016</t>
  </si>
  <si>
    <t>Poznámka k položce:
Množství/rozsah - VZTAŽEN NA CELKOVOU PLOCHU vnitřních obkladů.
(specifikace materiálů dle PD a TZ)
------------------------------------------------------------------------------------</t>
  </si>
  <si>
    <t>154</t>
  </si>
  <si>
    <t>998781203.1</t>
  </si>
  <si>
    <t xml:space="preserve">Přesun hmot procentní pro obklady keramické </t>
  </si>
  <si>
    <t>-801831593</t>
  </si>
  <si>
    <t>783</t>
  </si>
  <si>
    <t>Dokončovací práce - nátěry</t>
  </si>
  <si>
    <t>155</t>
  </si>
  <si>
    <t>783923161</t>
  </si>
  <si>
    <t>Penetrační nátěr pórovitých betonových podlah</t>
  </si>
  <si>
    <t>1139413581</t>
  </si>
  <si>
    <t>156</t>
  </si>
  <si>
    <t>783923171</t>
  </si>
  <si>
    <t>Penetrační nátěr hrubých betonových podlah</t>
  </si>
  <si>
    <t>-352235628</t>
  </si>
  <si>
    <t>784</t>
  </si>
  <si>
    <t>Dokončovací práce - malby a tapety</t>
  </si>
  <si>
    <t>157</t>
  </si>
  <si>
    <t>784121001</t>
  </si>
  <si>
    <t>Oškrabání malby v mísnostech výšky do 3,80 m</t>
  </si>
  <si>
    <t>347414207</t>
  </si>
  <si>
    <t>158</t>
  </si>
  <si>
    <t>784321031</t>
  </si>
  <si>
    <t>Dvojnásobné omyvatelné bílé malby s penetrací v místnosti výšky do 3,80 m</t>
  </si>
  <si>
    <t>-1465650975</t>
  </si>
  <si>
    <t>Poznámka k položce:
Specifikace:
-bude použit speciální nátěr omyvatelný odolávajícím vlivům chemických látek !!</t>
  </si>
  <si>
    <t>159</t>
  </si>
  <si>
    <t>784321053</t>
  </si>
  <si>
    <t>Příplatek k cenám dvojnásobných omyvatelných maleb za barevnou malbu v odstínu středně sytém</t>
  </si>
  <si>
    <t>1395863787</t>
  </si>
  <si>
    <t>160</t>
  </si>
  <si>
    <t>784321055</t>
  </si>
  <si>
    <t>Příplatek k cenám dvojnásobných omyvatelných maleb za barevnou malbu v odstínu sytém</t>
  </si>
  <si>
    <t>-1950455997</t>
  </si>
  <si>
    <t>HZS</t>
  </si>
  <si>
    <t>Hodinové zúčtovací sazby</t>
  </si>
  <si>
    <t>161</t>
  </si>
  <si>
    <t>HZS1292</t>
  </si>
  <si>
    <t>Hodinová zúčtovací sazba stavební dělník</t>
  </si>
  <si>
    <t>hod</t>
  </si>
  <si>
    <t>512</t>
  </si>
  <si>
    <t>1130830727</t>
  </si>
  <si>
    <t>Nezměřitelné práce</t>
  </si>
  <si>
    <t>"ostatní, jinde neuvedené, bourací a demontážní práce" 150,0</t>
  </si>
  <si>
    <t>"ostatní, jinde neuvedené, stavební práce" 250,0</t>
  </si>
  <si>
    <t>162</t>
  </si>
  <si>
    <t>HZS1301</t>
  </si>
  <si>
    <t>Hodinová zúčtovací sazba zedník</t>
  </si>
  <si>
    <t>1771765310</t>
  </si>
  <si>
    <t>"ostatní, jinde neuvedené, stavební práce" 150,0</t>
  </si>
  <si>
    <t>163</t>
  </si>
  <si>
    <t>HZS2492</t>
  </si>
  <si>
    <t>Hodinová zúčtovací sazba pomocný dělník PSV</t>
  </si>
  <si>
    <t>-1352934936</t>
  </si>
  <si>
    <t>"ostatní, jinde neuvedené, bourací/demontážní a zednické práce" 350,0</t>
  </si>
  <si>
    <t>Ostatní</t>
  </si>
  <si>
    <t>OST1</t>
  </si>
  <si>
    <t>Ostatní práce a dodávky</t>
  </si>
  <si>
    <t>164</t>
  </si>
  <si>
    <t>OST1_01R01</t>
  </si>
  <si>
    <t>Demontáže a zpětné montáže prvků a zařízení na střeše objektu</t>
  </si>
  <si>
    <t>-125633071</t>
  </si>
  <si>
    <t xml:space="preserve">Poznámka k položce:
V jednotkové ceně zahrnuty kompletní náklady na provedení včetně všech přímo souvisejících prací a dodávek.
V jednotkové ceně zahrnuto:
-demontáže určených prvků a zařízení
-přesuny
-určené prvky a zařízení = likvidace
-určené prvky a zařízení = zpětné montáže/osazení (nové kotevní prvky)/zapojení a uvedení do provozu
vč. příslušné dokumentace
--------------------------------------------
-Ostatní, jinde neuvedené, práce a doávky potřebné k provedení díla dle PD a TZ
</t>
  </si>
  <si>
    <t>1,0</t>
  </si>
  <si>
    <t>165</t>
  </si>
  <si>
    <t>OST1_01R02</t>
  </si>
  <si>
    <t>Úprava odvodňovacího žlabu (pozn. 3) na střeše objektu</t>
  </si>
  <si>
    <t>1903329668</t>
  </si>
  <si>
    <t xml:space="preserve">Poznámka k položce:
V jednotkové ceně zahrnuty kompletní náklady na provedení včetně všech přímo souvisejících prací a dodávek.
</t>
  </si>
  <si>
    <t>166</t>
  </si>
  <si>
    <t>OST1_01R03</t>
  </si>
  <si>
    <t xml:space="preserve">D+M zvukové izolace rozvodů "potrubní pošty" </t>
  </si>
  <si>
    <t>97189770</t>
  </si>
  <si>
    <t>10,0</t>
  </si>
  <si>
    <t>167</t>
  </si>
  <si>
    <t>OST1_01R04</t>
  </si>
  <si>
    <t>D+M Přeložení rozvodů nad podhledem (7.NP)</t>
  </si>
  <si>
    <t>-924596036</t>
  </si>
  <si>
    <t>2*1,0</t>
  </si>
  <si>
    <t>OST2</t>
  </si>
  <si>
    <t>Ostatní prvky</t>
  </si>
  <si>
    <t>168</t>
  </si>
  <si>
    <t>OST2_01R01</t>
  </si>
  <si>
    <t xml:space="preserve">Dodávka a montáž chrániče stěn </t>
  </si>
  <si>
    <t>2117875056</t>
  </si>
  <si>
    <t>Poznámka k položce:
Kompletní systémová dodávka a provedení dle specifikace PD a TZ.
-----------------------------------------------------------------------------------
Chrániče stěn budou hliníkové s průběžnými vinylovými tlumičem nárazů a hliníkovou montážní konzolou co 600mm. Šířka chrániče minimálně 170mm. Minimálním předsazením 30mm. Součástí systému a dodávky musí být koncovky, spojky případně rohové spojky. Dále pak možnost volby kontrastních pásků. Alternativně lze použít chrániče z broušeného nerezového profilu.</t>
  </si>
  <si>
    <t>viz v.č. D.1.1b-1_08, detaily, TZ_stavební úpravy 8.NP</t>
  </si>
  <si>
    <t>84,1+(14*8)</t>
  </si>
  <si>
    <t>169</t>
  </si>
  <si>
    <t>OST2_01R02</t>
  </si>
  <si>
    <t>Dodávka a montáž ochrany rohů</t>
  </si>
  <si>
    <t>12527153</t>
  </si>
  <si>
    <t>Poznámka k položce:
Kompletní systémová dodávka a provedení dle specifikace PD a TZ.
-----------------------------------------------------------------------------------
Jako ochrana rohů budou použitý typové chrániče z broušené nerezové oceli s délkou hran 50mm, s dorazovými zobáčky s minimální tloušťkou profilu 2,0mm</t>
  </si>
  <si>
    <t>1,5*(26+28+28)</t>
  </si>
  <si>
    <t>170</t>
  </si>
  <si>
    <t>OST2_01R03</t>
  </si>
  <si>
    <t>Dodávka a montáž _ informační systém _ popisové tabulky cca 210/105 mm (odkaz 1)</t>
  </si>
  <si>
    <t>-18132209</t>
  </si>
  <si>
    <t>Poznámka k položce:
Kompletní systémová dodávka a provedení dle specifikace PD a TZ.
-----------------------------------------------------------------------------------
Specifikace a provedení - viz výkres č.8</t>
  </si>
  <si>
    <t>23,0</t>
  </si>
  <si>
    <t>171</t>
  </si>
  <si>
    <t>OST2_01R04</t>
  </si>
  <si>
    <t>Dodávka a montáž _ informační systém _ doplňkové piktogramy cca 80/80 mm (odkaz 2)</t>
  </si>
  <si>
    <t>-1957072536</t>
  </si>
  <si>
    <t>172</t>
  </si>
  <si>
    <t>795280N01</t>
  </si>
  <si>
    <t>OS-1 - D+M Hasící přístroj - PHP práškový PG6 - 21A, 113B</t>
  </si>
  <si>
    <t>-1572088468</t>
  </si>
  <si>
    <t>Poznámka k položce: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ostatních výrobků.</t>
  </si>
  <si>
    <t>173</t>
  </si>
  <si>
    <t>795280N02</t>
  </si>
  <si>
    <t>OS-2 - D+M Informační tabulky - úniková cesta</t>
  </si>
  <si>
    <t>1100695004</t>
  </si>
  <si>
    <t>174</t>
  </si>
  <si>
    <t>795280N03</t>
  </si>
  <si>
    <t>OS-2 - D+M Informační tabulky - nehasit vodou</t>
  </si>
  <si>
    <t>756515214</t>
  </si>
  <si>
    <t>175</t>
  </si>
  <si>
    <t>795280N04</t>
  </si>
  <si>
    <t>I-01 - D+M Pracovní linka rohová, 1600x1175x900mm, včetně všech komponentů</t>
  </si>
  <si>
    <t>1607780151</t>
  </si>
  <si>
    <t>176</t>
  </si>
  <si>
    <t>795280N05</t>
  </si>
  <si>
    <t>I-02 - D+M Vestavná skříň dvoudveřová, 650x550x2000+100mm, korpusy skříní lamino, ABS hrany</t>
  </si>
  <si>
    <t>-2015883276</t>
  </si>
  <si>
    <t>177</t>
  </si>
  <si>
    <t>795280N06</t>
  </si>
  <si>
    <t>I-03 - D+M Pracovní linka, cca 2710x600x900mm, včetně všech spotřebičů a komponentů</t>
  </si>
  <si>
    <t>-266892683</t>
  </si>
  <si>
    <t>178</t>
  </si>
  <si>
    <t>795280N07</t>
  </si>
  <si>
    <t>I-04 - D+M Pracovní linka, 2300x600x900mm, včetně všech komponentů</t>
  </si>
  <si>
    <t>522298956</t>
  </si>
  <si>
    <t>179</t>
  </si>
  <si>
    <t>795280N08</t>
  </si>
  <si>
    <t>I-05 - D+M Vestavná skříň dvoudveřová, 650x500x2000+100mm, korpusy skříní lamino, ABS hrany</t>
  </si>
  <si>
    <t>-1279541109</t>
  </si>
  <si>
    <t>180</t>
  </si>
  <si>
    <t>795280N09</t>
  </si>
  <si>
    <t>I-06 - D+M Pracovní linka rohová, 1600x1175x900mm, včetně všech komponentů</t>
  </si>
  <si>
    <t>1956629750</t>
  </si>
  <si>
    <t>181</t>
  </si>
  <si>
    <t>795280N10</t>
  </si>
  <si>
    <t>I-07 - D+M Pracovní linka, 2700x600x900mm, včetně všech komponentů</t>
  </si>
  <si>
    <t>-1288129238</t>
  </si>
  <si>
    <t>182</t>
  </si>
  <si>
    <t>795280N11</t>
  </si>
  <si>
    <t>I-08 - D+M Otevřená skříň vysoká - regál, 900x500x2000+100mm, korpusy skříní lamino, ABS hrany</t>
  </si>
  <si>
    <t>-1627348499</t>
  </si>
  <si>
    <t>183</t>
  </si>
  <si>
    <t>795280N12</t>
  </si>
  <si>
    <t>I-09 - D+M Otevřená skříň vysoká - regál, 800x400x2000+100mm, korpusy skříní lamino, ABS hrany</t>
  </si>
  <si>
    <t>-901977675</t>
  </si>
  <si>
    <t>184</t>
  </si>
  <si>
    <t>795280N13</t>
  </si>
  <si>
    <t>I-10 - D+M Skříň s boxy, 900x400x1800+100mm</t>
  </si>
  <si>
    <t>491576327</t>
  </si>
  <si>
    <t>185</t>
  </si>
  <si>
    <t>795280N14</t>
  </si>
  <si>
    <t>I-11 - D+M Skříňka šatní se třemi oddíly, 900x500x2000+100mm</t>
  </si>
  <si>
    <t>1783412249</t>
  </si>
  <si>
    <t>186</t>
  </si>
  <si>
    <t>795280N15</t>
  </si>
  <si>
    <t>I-12 - D+M Skříň vysoká, 500x320x2000+100mm</t>
  </si>
  <si>
    <t>-1165604006</t>
  </si>
  <si>
    <t>187</t>
  </si>
  <si>
    <t>795280N16</t>
  </si>
  <si>
    <t>I-13 - D+M Skříň vysoká, 400x320x2000+100mm</t>
  </si>
  <si>
    <t>-278833021</t>
  </si>
  <si>
    <t>188</t>
  </si>
  <si>
    <t>795280N17</t>
  </si>
  <si>
    <t>I-14 - D+M Mycí stůl celonerezový, 1100x600x900mm, nerez pracovní deska AlSl 316, včetně všech komponentů</t>
  </si>
  <si>
    <t>-1906898200</t>
  </si>
  <si>
    <t>189</t>
  </si>
  <si>
    <t>795280N18</t>
  </si>
  <si>
    <t>I-15 - D+M Vestavná skříň dvoudveřová, 600x550x2000+100mm</t>
  </si>
  <si>
    <t>-1700307094</t>
  </si>
  <si>
    <t>190</t>
  </si>
  <si>
    <t>795280N19</t>
  </si>
  <si>
    <t>I-16 - D+M Vestavná skříň dvoudveřová, 550x550x2000+100mm</t>
  </si>
  <si>
    <t>-549234147</t>
  </si>
  <si>
    <t>191</t>
  </si>
  <si>
    <t>795280N20</t>
  </si>
  <si>
    <t>I-17 - D+M Vestavná skříň dvoudveřová, 900x350x2000+100mm</t>
  </si>
  <si>
    <t>1612482428</t>
  </si>
  <si>
    <t>192</t>
  </si>
  <si>
    <t>795280N21</t>
  </si>
  <si>
    <t>I-18 - D+M Skříň dvoudveřová, 900x450x2000+100mm</t>
  </si>
  <si>
    <t>1135241091</t>
  </si>
  <si>
    <t>193</t>
  </si>
  <si>
    <t>795280N22</t>
  </si>
  <si>
    <t>I-19 - D+M Skříňka nízká uzavřená 2D, 700x450x750+100mm</t>
  </si>
  <si>
    <t>-1244448587</t>
  </si>
  <si>
    <t>194</t>
  </si>
  <si>
    <t>795280N23</t>
  </si>
  <si>
    <t>I-20 - D+M Skříň dvoudveřová, 600x550x2000+100mm</t>
  </si>
  <si>
    <t>292713103</t>
  </si>
  <si>
    <t>195</t>
  </si>
  <si>
    <t>795280N24</t>
  </si>
  <si>
    <t xml:space="preserve">I-21 - D+M Minikuchyňka bez dřezu, 1200x600x2000 + 100 mm </t>
  </si>
  <si>
    <t>-1116165578</t>
  </si>
  <si>
    <t>196</t>
  </si>
  <si>
    <t>795280N25</t>
  </si>
  <si>
    <t>D+M televize vč. příslušenství</t>
  </si>
  <si>
    <t>-1371762361</t>
  </si>
  <si>
    <t>D.1.1_SO 02 - Architektonicko-stavební řešení</t>
  </si>
  <si>
    <t>340238234</t>
  </si>
  <si>
    <t>Zazdívka otvorů pl do 1 m2 v příčkách nebo stěnách z příčkovek tl 125 mm</t>
  </si>
  <si>
    <t>-761250331</t>
  </si>
  <si>
    <t>viz v.č. D.1.1b-1_01-02, detaily, TZ</t>
  </si>
  <si>
    <t>(0,35*2,0)*5</t>
  </si>
  <si>
    <t>1*2,02*3</t>
  </si>
  <si>
    <t>"předpoklad" 110,5</t>
  </si>
  <si>
    <t>"předpoklad" 356,58+110,5</t>
  </si>
  <si>
    <t>611135101</t>
  </si>
  <si>
    <t>Hrubá výplň rýh ve stropech maltou jakékoli šířky rýhy</t>
  </si>
  <si>
    <t>138233332</t>
  </si>
  <si>
    <t>110,5*2 'Přepočtené koeficientem množství</t>
  </si>
  <si>
    <t>"předpoklad" 264,152</t>
  </si>
  <si>
    <t>"předpoklad" 264,152+1086,0</t>
  </si>
  <si>
    <t>"množství/rozsah vztažen na celkové štukové plochy" 467,08+1350,152+6,5</t>
  </si>
  <si>
    <t>264,152*2 'Přepočtené koeficientem množství</t>
  </si>
  <si>
    <t>"parapetní vyrovnání" 0,15*((2,1*5))</t>
  </si>
  <si>
    <t>"dodatečné vyrovnání" 29,7+261,7+38,1</t>
  </si>
  <si>
    <t>"S1" 29,7</t>
  </si>
  <si>
    <t>"S2" 261,7</t>
  </si>
  <si>
    <t>"S3" 38,1</t>
  </si>
  <si>
    <t>356,58</t>
  </si>
  <si>
    <t>(50,95*16,24)</t>
  </si>
  <si>
    <t>2,65*(21,84)</t>
  </si>
  <si>
    <t>"BP" (356,58+28,5)*0,05</t>
  </si>
  <si>
    <t>"BP" (356,58+28,5)*0,02</t>
  </si>
  <si>
    <t>"BP" 28,5</t>
  </si>
  <si>
    <t>2,0*6</t>
  </si>
  <si>
    <t>(1,25*2,0)</t>
  </si>
  <si>
    <t>(0,9*2,1*0,15)</t>
  </si>
  <si>
    <t>"předpoklad" 356,58</t>
  </si>
  <si>
    <t>"předpoklad" 1086,0</t>
  </si>
  <si>
    <t>2,65*(19,92*4)</t>
  </si>
  <si>
    <t>2,65*(20,0*1)</t>
  </si>
  <si>
    <t>(2*4,35)+(2,3*39,81)</t>
  </si>
  <si>
    <t>101,775*5,6 'Přepočtené koeficientem množství</t>
  </si>
  <si>
    <t>101,775*20 'Přepočtené koeficientem množství</t>
  </si>
  <si>
    <t>"viz keramické obklady stěn" 27,485</t>
  </si>
  <si>
    <t xml:space="preserve">Přesun hmot procentní pro izolace proti vodě, vlhkosti a plynům </t>
  </si>
  <si>
    <t>Přesun hmot procentní pro zařizovací předměty</t>
  </si>
  <si>
    <t>2,65*(3,65)</t>
  </si>
  <si>
    <t>2*(9,673)</t>
  </si>
  <si>
    <t>2,65*(1,14+3,21+1,075+1,75)</t>
  </si>
  <si>
    <t>2,65*(40,0)</t>
  </si>
  <si>
    <t>16,8</t>
  </si>
  <si>
    <t>29,7</t>
  </si>
  <si>
    <t>"rozsah a množství vztaženo na celkovou plochu SDK konstrukcí" 19,346+19,014</t>
  </si>
  <si>
    <t>Přesun hmot procentní pro dřevostavby</t>
  </si>
  <si>
    <t>766281N01</t>
  </si>
  <si>
    <t>D01-X - D+M Jednokřídlé dveře, dřevěné, hladké s polodrážkou, 700x1970mm, AL oboustranná ventilační mřížka 460x60mm</t>
  </si>
  <si>
    <t>-1977904425</t>
  </si>
  <si>
    <t>766281N02</t>
  </si>
  <si>
    <t>D02-X - D+M Jednokřídlé dveře, dřevěné, hladké s polodrážkou, 800x1970mm, včetně zárubně ocelové</t>
  </si>
  <si>
    <t>-776628263</t>
  </si>
  <si>
    <t>766281N03</t>
  </si>
  <si>
    <t>D03 - D+M Jednokřídlé dveře, dřevěné, hladké s polodrážkou, 900x1970mm, včetně zárubně ocelové</t>
  </si>
  <si>
    <t>-1733307247</t>
  </si>
  <si>
    <t>766812840</t>
  </si>
  <si>
    <t xml:space="preserve">Demontáž kuchyňských linek dřevěných nebo kovových </t>
  </si>
  <si>
    <t>-1958839002</t>
  </si>
  <si>
    <t xml:space="preserve">Poznámka k položce:
V jednotkové ceně zahrnuty náklady na veškeré doplňky a příslušenství dle PD a TZ.
(přechodové, dilatační a ukončovací lišty, ostatní doplňky)
---------------------------------------------------------------------
Jednotková cena zahrnuje dodávku keramických dlažeb vč. souvisejících obvodových soklů v= so 150 mm
---------------------------------------------------------------------
•keramická dlažba protiskluzová, ukazatel nebezpečí uklouznutí dlažby R11 (DIN 51130), součinitel smykového tření dlažby µ &gt; 0,6 za mokra (ČSN 74 4130), dle DIN 51 097 - B
–flexibilní plastem obohacené lepidlo odolné proti vodě a změnám teplot při mrazu a tání, bez chromátů 
–cementem pojená a plastem modifikovaná spárovací malta, odolná vůči mrazu a odpuzující vodu. Snadno zpracovatelná, rychle tuhnoucí, bez chromátů
</t>
  </si>
  <si>
    <t>"S1" 29,7*1,15</t>
  </si>
  <si>
    <t>Přesun hmot procentní pro podlahy z dlaždic</t>
  </si>
  <si>
    <t>38,1+261,7</t>
  </si>
  <si>
    <t>"BP" 356,58</t>
  </si>
  <si>
    <t>776211211</t>
  </si>
  <si>
    <t>Lepení textilních čtverců</t>
  </si>
  <si>
    <t>-643844631</t>
  </si>
  <si>
    <t>Poznámka k položce:
V jednotkové ceně zahrnuty náklady na montáž souvisejících obvodových soklů v= do 50 mm.</t>
  </si>
  <si>
    <t>697510R11</t>
  </si>
  <si>
    <t>dodávka povlakové podlahové krytiny - koberec ve čtvercích - specifikace dle PD a TZ</t>
  </si>
  <si>
    <t>836874115</t>
  </si>
  <si>
    <t xml:space="preserve">Poznámka k položce:
V jednotkové ceně zahrnuty náklady na veškeré doplňky a příslušenství dle PD a TZ.
(přechodové, dilatační a ukončovací lišty, ostatní doplňky)
---------------------------------------------------------------------
Jednotková cena zahrnuje dodávku systémového obvodového soklu v = do 50 mm 
---------------------------------------------------------------------
•spodní voděodolná vrstva
•antimikrobiální úprava – odolnost proti plísním
•vlákno 100% Nylon 6.6
•hustota vlákna 70-80 mil./m2
•tloušťka 4,3mm
•třída zátěže 33
•reakce na oheň třída Bf1 S1 (dle EN 13501-1)
•kročejový útlum Lw=20dB
•absopce zvuku 0,1 (dle ISO 354)
•možnost rotačního kartačového čištění
</t>
  </si>
  <si>
    <t>38,1*1,15 'Přepočtené koeficientem množství</t>
  </si>
  <si>
    <t xml:space="preserve">Poznámka k položce:
V jednotkové ceně zahrnuty náklady na veškeré doplňky a příslušenství dle PD a TZ.
(přechodové, dilatační a ukončovací lišty, ostatní doplňky)
---------------------------------------------------------------------
Jednotková cena zahrnuje dodávku systémového obvodového soklu v = do 50 mm 
---------------------------------------------------------------------
–heterogenní akustický vinyl s ionty stříbra bez obsahu ftalátů
–vyztužení dvojitou kompaktní vrstvou z netkaného skelného rouna
–ionty stříbra obsažené v povrchové úpravě a nášlapné vrstvě zajišťují permanentní bakteriostatický účinek po celou dobu životnosti krytiny
–celková tloušťka materiálu 2,6 mm
–tloušťka nášlapné vrstvy 0,7 mm
–šířka role 2m
–třída zátěže 34/42
–kročejový útlum dle EN ISO 717-2 je 15 dB
–reakce na oheň dle EN 13 501-1 je Bfl - S1
–povrchová úprava PUR Plus zvýšená odolnost vůči dezinfekčním prostředkům
–odolnost vůči skvrnám od chemikálií dle EN 423 je vynikající
–zvýšená odolnost proti skvrnám: červený/žlutý/zelený betadin, eosin, dakin, fluorescein, hibiscrub, hydroalkoholický gel
–hodnota zbytkového otlaku dle EN 433 je 0,05 mm
–odolnost proti opotřebení dle EN 660-2: třída T
–součinitel smykového tření dle ČSN hodnota µ ≥ 0,6
–rozměrová stálost (roztažnost) dle EN 434 je ≤ 0,1%
–barevná stálost dle ISO 105-B02 je 7
–konstrukce materiálu neobsahuje žádné látky ze skupiny ftalátů
</t>
  </si>
  <si>
    <t>261,7*1,15 'Přepočtené koeficientem množství</t>
  </si>
  <si>
    <t xml:space="preserve">Přesun hmot procentní pro podlahy povlakové </t>
  </si>
  <si>
    <t>Přesun hmot procentní pro podlahy lité</t>
  </si>
  <si>
    <t>(2,3*11,95)</t>
  </si>
  <si>
    <t>27,485*1,1 'Přepočtené koeficientem množství</t>
  </si>
  <si>
    <t>"stropy" 356,58</t>
  </si>
  <si>
    <t>"stěny" 1086,0</t>
  </si>
  <si>
    <t>"ostatní, jinde neuvedené, bourací a demontážní práce" 50,0</t>
  </si>
  <si>
    <t>"ostatní, jinde neuvedené, stavební práce" 85,0</t>
  </si>
  <si>
    <t>"ostatní, jinde neuvedené, stavební práce" 50,0</t>
  </si>
  <si>
    <t>"ostatní, jinde neuvedené, bourací/demontážní a zednické práce" 125,0</t>
  </si>
  <si>
    <t>-2122336638</t>
  </si>
  <si>
    <t>-101841866</t>
  </si>
  <si>
    <t>431704858</t>
  </si>
  <si>
    <t>795285N01</t>
  </si>
  <si>
    <t>I-01 - D+M Pracovní linka se skříní , 1800/2950/600xh900 mm , včetně všech komponentů a příslušenství</t>
  </si>
  <si>
    <t>1383471086</t>
  </si>
  <si>
    <t>Poznámka k položce: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 výrobků interiéru.</t>
  </si>
  <si>
    <t>795285N02</t>
  </si>
  <si>
    <t>I-02 - D+M Vestavná skříň 800/450/2200 mm</t>
  </si>
  <si>
    <t>-961598403</t>
  </si>
  <si>
    <t xml:space="preserve">Poznámka k položce:
Kompletní provedení dle specifikace PD a TZ vč. všech souvisejících prací dodávek, příslušenství a komponentů dle výpisu. V jednotkové ceně započítáno: dodávka, výroba, montáž/osazení/kotvení (vč.kotvících prvků), povrchová úprava. Kompletní specifikace viz výpis  výrobků interiéru.
</t>
  </si>
  <si>
    <t>795285N03</t>
  </si>
  <si>
    <t>I-03 - D+M Pracovní linka , 1800/600xh900 mm , včetně všech komponentů a příslušenství</t>
  </si>
  <si>
    <t>337662927</t>
  </si>
  <si>
    <t>795285N04</t>
  </si>
  <si>
    <t>I-04 - D+M Policová skříň 1000/350/2200 mm</t>
  </si>
  <si>
    <t>725502246</t>
  </si>
  <si>
    <t>795285N05</t>
  </si>
  <si>
    <t xml:space="preserve">I-05 - D+M Skříň dvířková uzavřená 1200/600/2200 mm </t>
  </si>
  <si>
    <t>-691958347</t>
  </si>
  <si>
    <t>795285N06</t>
  </si>
  <si>
    <t xml:space="preserve">I-06 - D+M Skříň dvířková uzavřená 650/600/2200 mm </t>
  </si>
  <si>
    <t>893311129</t>
  </si>
  <si>
    <t>795285N07</t>
  </si>
  <si>
    <t>I-07 - D+M Pracovní linka se skříní , 2400/2950/600xh900 mm , včetně všech komponentů a příslušenství</t>
  </si>
  <si>
    <t>3661738</t>
  </si>
  <si>
    <t>viz v.č. D.1.1b-1_03, detaily, TZ</t>
  </si>
  <si>
    <t>84,1</t>
  </si>
  <si>
    <t>"předpoklad" 1,5*(27,5)</t>
  </si>
  <si>
    <t>Poznámka k položce:
Kompletní systémová dodávka a provedení dle specifikace PD a TZ.
-----------------------------------------------------------------------------------
Specifikace a provedení - viz výkres č.3</t>
  </si>
  <si>
    <t>22,0</t>
  </si>
  <si>
    <t>8,0</t>
  </si>
  <si>
    <t>OST2_01R11</t>
  </si>
  <si>
    <t>Demontáže stěnových ramp (odkaz BP7)</t>
  </si>
  <si>
    <t>-1928918870</t>
  </si>
  <si>
    <t>13,0</t>
  </si>
  <si>
    <t>302719447</t>
  </si>
  <si>
    <t>D.1.2 - Stavebně konstrukční řešení</t>
  </si>
  <si>
    <t>Stavebně konstrukční řešení_NENACEŇOVAT_SOUČÁST D.1.1</t>
  </si>
  <si>
    <t>89156964</t>
  </si>
  <si>
    <t>D.1.3 - Požárně bezpečnostní řešení stavby</t>
  </si>
  <si>
    <t xml:space="preserve">    OST-01 - Požárně bezpečnostní řešení </t>
  </si>
  <si>
    <t>OST-01</t>
  </si>
  <si>
    <t xml:space="preserve">Požárně bezpečnostní řešení </t>
  </si>
  <si>
    <t>795666P04</t>
  </si>
  <si>
    <t>D+M utěsnění prostupů a průrazů (neuvedených v ostatních soupisech prací)</t>
  </si>
  <si>
    <t>259610616</t>
  </si>
  <si>
    <t xml:space="preserve">Poznámka k položce:
Prostupy technických instalací (vodovod, kanalizace, potrubní pošty, vzduchovodu apod.) a el. rozvodů (el. kabely a vodiče) požárně dělicími konstrukcemi (požárními stěnami) musí být požárně utěsněny v souladu s čl. 6.2. ČSN 73 0810 realizací požárně bezpečnostního zařízení – výrobku (systému) – požární přepážkou nebo ucpávkou dle ČSN EN 13501-2+A1:2010 čl. 7.5.8.
Těsnění prostupů dotěsněním (např. dozděním, dobetonováním) hmotami třídy reakce na oheň A1 nebo A2 v celé tloušťce konstrukce (a to pouze pokud se nejedná o prostupy konstrukcemi okolo chráněných únikových cest a okolo evakuačních výtahů) je možné pouze pokud se jedná o prostup zděnou nebo betonovou konstrukcí a jedná se maximálně o 3 potrubí s trvalou náplní vody nebo jinou nehořlavou kapalinou (např. teplá nebo studená voda, topení, chlazení apod.). Potrubí musí být třídy reakce na oheň A1 nebo A2 a nebo musí mít vnější průměr potrubí max. 30 mm. Případné izolace potrubí v místě prostupu musí být nehořlavé (tj. třídy reakce na oheň A1 nebo A2) a to s přesahem min. 500 mm na obě strany konstrukce.
Dotěsněním lze utěsnit i jednotlivý prostup jednoho kabelu elektroinstalace (samostatně vedeného, bez chráničky apod.) s vnějším průměrem kabelu do 20 mm ve zděné, betonové, sádrokartonové a sendvičové konstrukci. Tato konstrukce musí být dotažena až k povrchu kabelu shodnou skladbou. Mezi jednotlivými dotěsněnými prostupy musí být vzdálenost alespoň 500 mm.
</t>
  </si>
  <si>
    <t>"kompletní provedení dle specifikace PD a TZ vč. všech souvisejících prací dodávek, příslušenství a komponentů dle výpisu"</t>
  </si>
  <si>
    <t>"viz specifikace PBŘ - množství 1kus = kompletní zajištění pro celou stavbu" 1,0</t>
  </si>
  <si>
    <t>795666P05</t>
  </si>
  <si>
    <t xml:space="preserve">Dodávka (vč. vypracování) a osazení "ÚNIKOVÉHO PLÁNU" </t>
  </si>
  <si>
    <t>-1344071041</t>
  </si>
  <si>
    <t>D.1.4 - Technika prostředí staveb</t>
  </si>
  <si>
    <t>Úroveň 3:</t>
  </si>
  <si>
    <t>D.1.4.1 - Zdravotně technické instalace</t>
  </si>
  <si>
    <t>001001</t>
  </si>
  <si>
    <t>Zdravotně technické instalace - viz samostatný soupis prací</t>
  </si>
  <si>
    <t>-825035647</t>
  </si>
  <si>
    <t>D.1.4.2 - Zařízení vzduchotechniky</t>
  </si>
  <si>
    <t>Vzduchotechnika - viz samostatný soupis prací</t>
  </si>
  <si>
    <t>250126395</t>
  </si>
  <si>
    <t>D.1.4.3 - Zařízení pro vytápění staveb</t>
  </si>
  <si>
    <t>Vytápění - viz samostatný soupis prací</t>
  </si>
  <si>
    <t>660491666</t>
  </si>
  <si>
    <t>D.1.4.4_SO 01 - Silnoproudá elektrotechnika</t>
  </si>
  <si>
    <t>M - Práce a dodávky M</t>
  </si>
  <si>
    <t>Práce a dodávky M</t>
  </si>
  <si>
    <t>001011</t>
  </si>
  <si>
    <t>Silnoproudá elektrotechnika - viz samostatný soupis prací</t>
  </si>
  <si>
    <t>-1382417548</t>
  </si>
  <si>
    <t>D.1.4.4_SO 02 - Silnoproudá elektrotechnika</t>
  </si>
  <si>
    <t>D.1.4.5 - Slaboproudé rozvody</t>
  </si>
  <si>
    <t>Slaboproud - viz samostatný soupis prací</t>
  </si>
  <si>
    <t>-179107608</t>
  </si>
  <si>
    <t>D.1.4.6 - Měření a regulace</t>
  </si>
  <si>
    <t>MaR - viz samostatný soupis prací</t>
  </si>
  <si>
    <t>-985439681</t>
  </si>
  <si>
    <t>D.2 - Dokumentace technických a technologických zařízení</t>
  </si>
  <si>
    <t>D.2.1 - Zdravotní technologie</t>
  </si>
  <si>
    <t>Zdravotní technologie - viz samostatný soupis prací</t>
  </si>
  <si>
    <t>1609699907</t>
  </si>
  <si>
    <t>D.2.2 - Medicinální plyny</t>
  </si>
  <si>
    <t>Mediciální plyny - viz samostatný soupis prací</t>
  </si>
  <si>
    <t>-2036989189</t>
  </si>
  <si>
    <t>D.2.3 - Potrubní pošta</t>
  </si>
  <si>
    <t>Potrubní pošta - viz samostatný soupis prací</t>
  </si>
  <si>
    <t>740154498</t>
  </si>
  <si>
    <t>D.2.4 - Interiér</t>
  </si>
  <si>
    <t>Interiér volný SO 01 - viz samostatný soupis prací</t>
  </si>
  <si>
    <t>-1137073095</t>
  </si>
  <si>
    <t>001002</t>
  </si>
  <si>
    <t>Interiér volný SO 02 - viz samostatný soupis prací</t>
  </si>
  <si>
    <t>-243483725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</si>
  <si>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</si>
  <si>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</si>
  <si>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</si>
  <si>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</si>
  <si>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</si>
  <si>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</si>
  <si>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</si>
  <si>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r>
      <rPr>
        <sz val="8"/>
        <rFont val="Trebuchet MS"/>
        <charset val="238"/>
      </rP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</si>
  <si>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</si>
  <si>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</si>
  <si>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</si>
  <si>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</si>
  <si>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</si>
  <si>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</si>
  <si>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</si>
  <si>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Vedlejší a ostatní náklady</t>
  </si>
  <si>
    <t>OST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</si>
  <si>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</si>
  <si>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</si>
  <si>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</si>
  <si>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</si>
  <si>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</si>
  <si>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</si>
  <si>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</si>
  <si>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</si>
  <si>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</si>
  <si>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</si>
  <si>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</si>
  <si>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</si>
  <si>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</si>
  <si>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</si>
  <si>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</si>
  <si>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</si>
  <si>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</si>
  <si>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</si>
  <si>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</si>
  <si>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</si>
  <si>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</si>
  <si>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</si>
  <si>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</si>
  <si>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</si>
  <si>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</si>
  <si>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</si>
  <si>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</si>
  <si>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</si>
  <si>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</si>
  <si>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</si>
  <si>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</si>
  <si>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</si>
  <si>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</si>
  <si>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</si>
  <si>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</si>
  <si>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</si>
  <si>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musí být všechna tato pole vyplněna nenulovými kladnými číslicemi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</si>
  <si>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</si>
  <si>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</si>
  <si>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</si>
  <si>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</si>
  <si>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je v tomto případě povinen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</si>
  <si>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</si>
  <si>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Není však přípustné, aby obě pole - J.materiál, J.Montáž byly u jedné položky vyplněny nulou.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</si>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</sst>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53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505050"/>
      <name val="Trebuchet MS"/>
    </font>
    <font>
      <sz val="8"/>
      <color rgb="FFFF0000"/>
      <name val="Trebuchet MS"/>
    </font>
    <font>
      <sz val="8"/>
      <color rgb="FF0000A8"/>
      <name val="Trebuchet MS"/>
    </font>
    <font>
      <sz val="8"/>
      <name val="Trebuchet MS"/>
      <charset val="238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b/>
      <sz val="16"/>
      <name val="Trebuchet MS"/>
    </font>
    <font>
      <sz val="8"/>
      <color rgb="FF3366FF"/>
      <name val="Trebuchet MS"/>
    </font>
    <font>
      <b/>
      <sz val="12"/>
      <color rgb="FF969696"/>
      <name val="Trebuchet MS"/>
    </font>
    <font>
      <sz val="9"/>
      <color rgb="FF969696"/>
      <name val="Trebuchet MS"/>
    </font>
    <font>
      <b/>
      <sz val="8"/>
      <color rgb="FF969696"/>
      <name val="Trebuchet MS"/>
    </font>
    <font>
      <b/>
      <sz val="10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sz val="18"/>
      <color theme="10"/>
      <name val="Wingdings 2"/>
    </font>
    <font>
      <b/>
      <sz val="11"/>
      <color rgb="FF003366"/>
      <name val="Trebuchet MS"/>
    </font>
    <font>
      <sz val="11"/>
      <color rgb="FF003366"/>
      <name val="Trebuchet MS"/>
    </font>
    <font>
      <b/>
      <sz val="11"/>
      <name val="Trebuchet MS"/>
    </font>
    <font>
      <sz val="11"/>
      <color rgb="FF969696"/>
      <name val="Trebuchet MS"/>
    </font>
    <font>
      <b/>
      <sz val="10"/>
      <color rgb="FF003366"/>
      <name val="Trebuchet MS"/>
    </font>
    <font>
      <sz val="10"/>
      <color rgb="FF969696"/>
      <name val="Trebuchet MS"/>
    </font>
    <font>
      <sz val="10"/>
      <color theme="10"/>
      <name val="Trebuchet MS"/>
    </font>
    <font>
      <b/>
      <sz val="12"/>
      <color rgb="FF800000"/>
      <name val="Trebuchet MS"/>
    </font>
    <font>
      <sz val="9"/>
      <color rgb="FF000000"/>
      <name val="Trebuchet MS"/>
    </font>
    <font>
      <sz val="8"/>
      <color rgb="FF960000"/>
      <name val="Trebuchet MS"/>
    </font>
    <font>
      <b/>
      <sz val="8"/>
      <name val="Trebuchet MS"/>
    </font>
    <font>
      <sz val="7"/>
      <color rgb="FF969696"/>
      <name val="Trebuchet MS"/>
    </font>
    <font>
      <i/>
      <sz val="7"/>
      <color rgb="FF96969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i/>
      <sz val="8"/>
      <color rgb="FF0000FF"/>
      <name val="Trebuchet MS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</fonts>
  <fills count="7">
    <fill>
      <patternFill patternType="none"/>
    </fill>
    <fill>
      <patternFill patternType="gray125"/>
    </fill>
    <fill>
      <patternFill patternType="none"/>
    </fill>
    <fill>
      <patternFill patternType="solid">
        <fgColor rgb="FFFAE682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/>
      <right style="thin">
        <color rgb="FF000000"/>
      </right>
      <top style="hair">
        <color rgb="FF969696"/>
      </top>
      <bottom/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1" fillId="0" borderId="0" applyNumberFormat="0" applyFill="0" applyBorder="0" applyAlignment="0" applyProtection="0"/>
  </cellStyleXfs>
  <cellXfs count="43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14" fillId="3" borderId="0" xfId="0" applyFont="1" applyFill="1" applyAlignment="1" applyProtection="1">
      <alignment horizontal="left" vertical="center"/>
    </xf>
    <xf numFmtId="0" fontId="5" fillId="3" borderId="0" xfId="0" applyFont="1" applyFill="1" applyAlignment="1" applyProtection="1">
      <alignment vertical="center"/>
    </xf>
    <xf numFmtId="0" fontId="15" fillId="3" borderId="0" xfId="0" applyFont="1" applyFill="1" applyAlignment="1" applyProtection="1">
      <alignment horizontal="left" vertical="center"/>
    </xf>
    <xf numFmtId="0" fontId="16" fillId="3" borderId="0" xfId="1" applyFont="1" applyFill="1" applyAlignment="1" applyProtection="1">
      <alignment vertical="center"/>
    </xf>
    <xf numFmtId="0" fontId="51" fillId="3" borderId="0" xfId="1" applyFill="1"/>
    <xf numFmtId="0" fontId="0" fillId="3" borderId="0" xfId="0" applyFill="1"/>
    <xf numFmtId="0" fontId="14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0" xfId="0" applyBorder="1" applyProtection="1"/>
    <xf numFmtId="0" fontId="17" fillId="0" borderId="0" xfId="0" applyFont="1" applyBorder="1" applyAlignment="1" applyProtection="1">
      <alignment horizontal="left" vertical="center"/>
    </xf>
    <xf numFmtId="0" fontId="0" fillId="0" borderId="6" xfId="0" applyBorder="1" applyProtection="1"/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Border="1" applyAlignment="1" applyProtection="1">
      <alignment horizontal="left" vertical="top"/>
    </xf>
    <xf numFmtId="0" fontId="2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top"/>
    </xf>
    <xf numFmtId="0" fontId="20" fillId="0" borderId="0" xfId="0" applyFont="1" applyBorder="1" applyAlignment="1" applyProtection="1">
      <alignment horizontal="left" vertical="center"/>
    </xf>
    <xf numFmtId="0" fontId="2" fillId="4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top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0" fontId="0" fillId="0" borderId="7" xfId="0" applyBorder="1" applyProtection="1"/>
    <xf numFmtId="0" fontId="0" fillId="0" borderId="5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2" fillId="0" borderId="8" xfId="0" applyFont="1" applyBorder="1" applyAlignment="1" applyProtection="1">
      <alignment horizontal="left" vertical="center"/>
    </xf>
    <xf numFmtId="0" fontId="0" fillId="0" borderId="8" xfId="0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0" fontId="1" fillId="0" borderId="5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0" fillId="5" borderId="0" xfId="0" applyFont="1" applyFill="1" applyBorder="1" applyAlignment="1" applyProtection="1">
      <alignment vertical="center"/>
    </xf>
    <xf numFmtId="0" fontId="3" fillId="5" borderId="9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center" vertical="center"/>
    </xf>
    <xf numFmtId="0" fontId="0" fillId="5" borderId="6" xfId="0" applyFont="1" applyFill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5" xfId="0" applyFont="1" applyBorder="1" applyAlignment="1">
      <alignment vertical="center"/>
    </xf>
    <xf numFmtId="0" fontId="17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" fillId="0" borderId="5" xfId="0" applyFont="1" applyBorder="1" applyAlignment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5" xfId="0" applyFont="1" applyBorder="1" applyAlignment="1">
      <alignment vertical="center"/>
    </xf>
    <xf numFmtId="0" fontId="2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6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19" xfId="0" applyFont="1" applyBorder="1" applyAlignment="1" applyProtection="1">
      <alignment vertical="center"/>
    </xf>
    <xf numFmtId="0" fontId="0" fillId="6" borderId="10" xfId="0" applyFont="1" applyFill="1" applyBorder="1" applyAlignment="1" applyProtection="1">
      <alignment vertical="center"/>
    </xf>
    <xf numFmtId="0" fontId="2" fillId="6" borderId="11" xfId="0" applyFont="1" applyFill="1" applyBorder="1" applyAlignment="1" applyProtection="1">
      <alignment horizontal="center" vertical="center"/>
    </xf>
    <xf numFmtId="0" fontId="20" fillId="0" borderId="20" xfId="0" applyFont="1" applyBorder="1" applyAlignment="1" applyProtection="1">
      <alignment horizontal="center" vertical="center" wrapText="1"/>
    </xf>
    <xf numFmtId="0" fontId="20" fillId="0" borderId="21" xfId="0" applyFont="1" applyBorder="1" applyAlignment="1" applyProtection="1">
      <alignment horizontal="center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0" fontId="0" fillId="0" borderId="15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0" borderId="17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4" fontId="24" fillId="0" borderId="18" xfId="0" applyNumberFormat="1" applyFont="1" applyBorder="1" applyAlignment="1" applyProtection="1">
      <alignment vertical="center"/>
    </xf>
    <xf numFmtId="4" fontId="24" fillId="0" borderId="0" xfId="0" applyNumberFormat="1" applyFont="1" applyBorder="1" applyAlignment="1" applyProtection="1">
      <alignment vertical="center"/>
    </xf>
    <xf numFmtId="166" fontId="24" fillId="0" borderId="0" xfId="0" applyNumberFormat="1" applyFont="1" applyBorder="1" applyAlignment="1" applyProtection="1">
      <alignment vertical="center"/>
    </xf>
    <xf numFmtId="4" fontId="24" fillId="0" borderId="19" xfId="0" applyNumberFormat="1" applyFont="1" applyBorder="1" applyAlignment="1" applyProtection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4" fillId="0" borderId="5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30" fillId="0" borderId="0" xfId="0" applyFont="1" applyAlignment="1" applyProtection="1">
      <alignment horizontal="center" vertical="center"/>
    </xf>
    <xf numFmtId="0" fontId="4" fillId="0" borderId="5" xfId="0" applyFont="1" applyBorder="1" applyAlignment="1">
      <alignment vertical="center"/>
    </xf>
    <xf numFmtId="4" fontId="31" fillId="0" borderId="18" xfId="0" applyNumberFormat="1" applyFont="1" applyBorder="1" applyAlignment="1" applyProtection="1">
      <alignment vertical="center"/>
    </xf>
    <xf numFmtId="4" fontId="31" fillId="0" borderId="0" xfId="0" applyNumberFormat="1" applyFont="1" applyBorder="1" applyAlignment="1" applyProtection="1">
      <alignment vertical="center"/>
    </xf>
    <xf numFmtId="166" fontId="31" fillId="0" borderId="0" xfId="0" applyNumberFormat="1" applyFont="1" applyBorder="1" applyAlignment="1" applyProtection="1">
      <alignment vertical="center"/>
    </xf>
    <xf numFmtId="4" fontId="31" fillId="0" borderId="19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5" fillId="0" borderId="5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5" xfId="0" applyFont="1" applyBorder="1" applyAlignment="1">
      <alignment vertical="center"/>
    </xf>
    <xf numFmtId="4" fontId="33" fillId="0" borderId="18" xfId="0" applyNumberFormat="1" applyFont="1" applyBorder="1" applyAlignment="1" applyProtection="1">
      <alignment vertical="center"/>
    </xf>
    <xf numFmtId="4" fontId="33" fillId="0" borderId="0" xfId="0" applyNumberFormat="1" applyFont="1" applyBorder="1" applyAlignment="1" applyProtection="1">
      <alignment vertical="center"/>
    </xf>
    <xf numFmtId="166" fontId="33" fillId="0" borderId="0" xfId="0" applyNumberFormat="1" applyFont="1" applyBorder="1" applyAlignment="1" applyProtection="1">
      <alignment vertical="center"/>
    </xf>
    <xf numFmtId="4" fontId="33" fillId="0" borderId="19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3" fillId="0" borderId="23" xfId="0" applyNumberFormat="1" applyFont="1" applyBorder="1" applyAlignment="1" applyProtection="1">
      <alignment vertical="center"/>
    </xf>
    <xf numFmtId="4" fontId="33" fillId="0" borderId="24" xfId="0" applyNumberFormat="1" applyFont="1" applyBorder="1" applyAlignment="1" applyProtection="1">
      <alignment vertical="center"/>
    </xf>
    <xf numFmtId="166" fontId="33" fillId="0" borderId="24" xfId="0" applyNumberFormat="1" applyFont="1" applyBorder="1" applyAlignment="1" applyProtection="1">
      <alignment vertical="center"/>
    </xf>
    <xf numFmtId="4" fontId="33" fillId="0" borderId="25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5" fillId="3" borderId="0" xfId="0" applyFont="1" applyFill="1" applyAlignment="1">
      <alignment vertical="center"/>
    </xf>
    <xf numFmtId="0" fontId="15" fillId="3" borderId="0" xfId="0" applyFont="1" applyFill="1" applyAlignment="1">
      <alignment horizontal="left" vertical="center"/>
    </xf>
    <xf numFmtId="0" fontId="34" fillId="3" borderId="0" xfId="1" applyFont="1" applyFill="1" applyAlignment="1">
      <alignment vertical="center"/>
    </xf>
    <xf numFmtId="0" fontId="5" fillId="3" borderId="0" xfId="0" applyFont="1" applyFill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20" fillId="0" borderId="0" xfId="0" applyFont="1" applyBorder="1" applyAlignment="1" applyProtection="1">
      <alignment horizontal="left" vertical="center"/>
      <protection locked="0"/>
    </xf>
    <xf numFmtId="165" fontId="2" fillId="0" borderId="0" xfId="0" applyNumberFormat="1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6" xfId="0" applyFont="1" applyBorder="1" applyAlignment="1" applyProtection="1">
      <alignment vertical="center" wrapText="1"/>
    </xf>
    <xf numFmtId="0" fontId="0" fillId="0" borderId="16" xfId="0" applyFont="1" applyBorder="1" applyAlignment="1" applyProtection="1">
      <alignment vertical="center"/>
      <protection locked="0"/>
    </xf>
    <xf numFmtId="0" fontId="0" fillId="0" borderId="26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horizontal="left" vertical="center"/>
    </xf>
    <xf numFmtId="4" fontId="25" fillId="0" borderId="0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4" fontId="1" fillId="0" borderId="0" xfId="0" applyNumberFormat="1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horizontal="right" vertical="center"/>
      <protection locked="0"/>
    </xf>
    <xf numFmtId="0" fontId="0" fillId="6" borderId="0" xfId="0" applyFont="1" applyFill="1" applyBorder="1" applyAlignment="1" applyProtection="1">
      <alignment vertical="center"/>
    </xf>
    <xf numFmtId="0" fontId="3" fillId="6" borderId="9" xfId="0" applyFont="1" applyFill="1" applyBorder="1" applyAlignment="1" applyProtection="1">
      <alignment horizontal="left" vertical="center"/>
    </xf>
    <xf numFmtId="0" fontId="3" fillId="6" borderId="10" xfId="0" applyFont="1" applyFill="1" applyBorder="1" applyAlignment="1" applyProtection="1">
      <alignment horizontal="right" vertical="center"/>
    </xf>
    <xf numFmtId="0" fontId="3" fillId="6" borderId="10" xfId="0" applyFont="1" applyFill="1" applyBorder="1" applyAlignment="1" applyProtection="1">
      <alignment horizontal="center" vertical="center"/>
    </xf>
    <xf numFmtId="0" fontId="0" fillId="6" borderId="10" xfId="0" applyFont="1" applyFill="1" applyBorder="1" applyAlignment="1" applyProtection="1">
      <alignment vertical="center"/>
      <protection locked="0"/>
    </xf>
    <xf numFmtId="4" fontId="3" fillId="6" borderId="10" xfId="0" applyNumberFormat="1" applyFont="1" applyFill="1" applyBorder="1" applyAlignment="1" applyProtection="1">
      <alignment vertical="center"/>
    </xf>
    <xf numFmtId="0" fontId="0" fillId="6" borderId="27" xfId="0" applyFont="1" applyFill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Font="1" applyBorder="1" applyAlignment="1">
      <alignment vertical="center"/>
    </xf>
    <xf numFmtId="0" fontId="2" fillId="6" borderId="0" xfId="0" applyFont="1" applyFill="1" applyBorder="1" applyAlignment="1" applyProtection="1">
      <alignment horizontal="left" vertical="center"/>
    </xf>
    <xf numFmtId="0" fontId="0" fillId="6" borderId="0" xfId="0" applyFont="1" applyFill="1" applyBorder="1" applyAlignment="1" applyProtection="1">
      <alignment vertical="center"/>
      <protection locked="0"/>
    </xf>
    <xf numFmtId="0" fontId="2" fillId="6" borderId="0" xfId="0" applyFont="1" applyFill="1" applyBorder="1" applyAlignment="1" applyProtection="1">
      <alignment horizontal="right" vertical="center"/>
    </xf>
    <xf numFmtId="0" fontId="0" fillId="6" borderId="6" xfId="0" applyFont="1" applyFill="1" applyBorder="1" applyAlignment="1" applyProtection="1">
      <alignment vertical="center"/>
    </xf>
    <xf numFmtId="0" fontId="35" fillId="0" borderId="0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vertical="center"/>
    </xf>
    <xf numFmtId="0" fontId="6" fillId="0" borderId="24" xfId="0" applyFont="1" applyBorder="1" applyAlignment="1" applyProtection="1">
      <alignment vertical="center"/>
      <protection locked="0"/>
    </xf>
    <xf numFmtId="4" fontId="6" fillId="0" borderId="24" xfId="0" applyNumberFormat="1" applyFont="1" applyBorder="1" applyAlignment="1" applyProtection="1">
      <alignment vertical="center"/>
    </xf>
    <xf numFmtId="0" fontId="6" fillId="0" borderId="6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horizontal="left" vertical="center"/>
    </xf>
    <xf numFmtId="0" fontId="7" fillId="0" borderId="24" xfId="0" applyFont="1" applyBorder="1" applyAlignment="1" applyProtection="1">
      <alignment vertical="center"/>
    </xf>
    <xf numFmtId="0" fontId="7" fillId="0" borderId="24" xfId="0" applyFont="1" applyBorder="1" applyAlignment="1" applyProtection="1">
      <alignment vertical="center"/>
      <protection locked="0"/>
    </xf>
    <xf numFmtId="4" fontId="7" fillId="0" borderId="24" xfId="0" applyNumberFormat="1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</xf>
    <xf numFmtId="0" fontId="20" fillId="0" borderId="0" xfId="0" applyFont="1" applyAlignment="1" applyProtection="1">
      <alignment horizontal="left" vertical="center"/>
      <protection locked="0"/>
    </xf>
    <xf numFmtId="0" fontId="0" fillId="0" borderId="5" xfId="0" applyFont="1" applyBorder="1" applyAlignment="1" applyProtection="1">
      <alignment horizontal="center" vertical="center" wrapText="1"/>
    </xf>
    <xf numFmtId="0" fontId="2" fillId="6" borderId="20" xfId="0" applyFont="1" applyFill="1" applyBorder="1" applyAlignment="1" applyProtection="1">
      <alignment horizontal="center" vertical="center" wrapText="1"/>
    </xf>
    <xf numFmtId="0" fontId="2" fillId="6" borderId="21" xfId="0" applyFont="1" applyFill="1" applyBorder="1" applyAlignment="1" applyProtection="1">
      <alignment horizontal="center" vertical="center" wrapText="1"/>
    </xf>
    <xf numFmtId="0" fontId="36" fillId="6" borderId="21" xfId="0" applyFont="1" applyFill="1" applyBorder="1" applyAlignment="1" applyProtection="1">
      <alignment horizontal="center" vertical="center" wrapText="1"/>
      <protection locked="0"/>
    </xf>
    <xf numFmtId="0" fontId="2" fillId="6" borderId="22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4" fontId="25" fillId="0" borderId="0" xfId="0" applyNumberFormat="1" applyFont="1" applyAlignment="1" applyProtection="1"/>
    <xf numFmtId="166" fontId="37" fillId="0" borderId="16" xfId="0" applyNumberFormat="1" applyFont="1" applyBorder="1" applyAlignment="1" applyProtection="1"/>
    <xf numFmtId="166" fontId="37" fillId="0" borderId="17" xfId="0" applyNumberFormat="1" applyFont="1" applyBorder="1" applyAlignment="1" applyProtection="1"/>
    <xf numFmtId="4" fontId="38" fillId="0" borderId="0" xfId="0" applyNumberFormat="1" applyFont="1" applyAlignment="1">
      <alignment vertical="center"/>
    </xf>
    <xf numFmtId="0" fontId="8" fillId="0" borderId="5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5" xfId="0" applyFont="1" applyBorder="1" applyAlignment="1"/>
    <xf numFmtId="0" fontId="8" fillId="0" borderId="18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9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4" fontId="7" fillId="0" borderId="0" xfId="0" applyNumberFormat="1" applyFont="1" applyBorder="1" applyAlignment="1" applyProtection="1"/>
    <xf numFmtId="0" fontId="0" fillId="0" borderId="28" xfId="0" applyFont="1" applyBorder="1" applyAlignment="1" applyProtection="1">
      <alignment horizontal="center" vertical="center"/>
    </xf>
    <xf numFmtId="49" fontId="0" fillId="0" borderId="28" xfId="0" applyNumberFormat="1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left" vertical="center" wrapText="1"/>
    </xf>
    <xf numFmtId="0" fontId="0" fillId="0" borderId="28" xfId="0" applyFont="1" applyBorder="1" applyAlignment="1" applyProtection="1">
      <alignment horizontal="center" vertical="center" wrapText="1"/>
    </xf>
    <xf numFmtId="167" fontId="0" fillId="0" borderId="28" xfId="0" applyNumberFormat="1" applyFont="1" applyBorder="1" applyAlignment="1" applyProtection="1">
      <alignment vertical="center"/>
    </xf>
    <xf numFmtId="4" fontId="0" fillId="4" borderId="28" xfId="0" applyNumberFormat="1" applyFont="1" applyFill="1" applyBorder="1" applyAlignment="1" applyProtection="1">
      <alignment vertical="center"/>
      <protection locked="0"/>
    </xf>
    <xf numFmtId="4" fontId="0" fillId="0" borderId="28" xfId="0" applyNumberFormat="1" applyFont="1" applyBorder="1" applyAlignment="1" applyProtection="1">
      <alignment vertical="center"/>
    </xf>
    <xf numFmtId="0" fontId="1" fillId="4" borderId="28" xfId="0" applyFont="1" applyFill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center" vertical="center"/>
    </xf>
    <xf numFmtId="166" fontId="1" fillId="0" borderId="0" xfId="0" applyNumberFormat="1" applyFont="1" applyBorder="1" applyAlignment="1" applyProtection="1">
      <alignment vertical="center"/>
    </xf>
    <xf numFmtId="166" fontId="1" fillId="0" borderId="19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39" fillId="0" borderId="0" xfId="0" applyFont="1" applyBorder="1" applyAlignment="1" applyProtection="1">
      <alignment horizontal="left" vertical="center"/>
    </xf>
    <xf numFmtId="0" fontId="40" fillId="0" borderId="0" xfId="0" applyFont="1" applyBorder="1" applyAlignment="1" applyProtection="1">
      <alignment vertical="center" wrapText="1"/>
    </xf>
    <xf numFmtId="0" fontId="0" fillId="0" borderId="18" xfId="0" applyFont="1" applyBorder="1" applyAlignment="1" applyProtection="1">
      <alignment vertical="center"/>
    </xf>
    <xf numFmtId="0" fontId="39" fillId="0" borderId="0" xfId="0" applyFont="1" applyAlignment="1" applyProtection="1">
      <alignment horizontal="left" vertical="center"/>
    </xf>
    <xf numFmtId="0" fontId="40" fillId="0" borderId="0" xfId="0" applyFont="1" applyAlignment="1" applyProtection="1">
      <alignment vertical="center" wrapText="1"/>
    </xf>
    <xf numFmtId="0" fontId="0" fillId="0" borderId="23" xfId="0" applyFont="1" applyBorder="1" applyAlignment="1" applyProtection="1">
      <alignment vertical="center"/>
    </xf>
    <xf numFmtId="0" fontId="0" fillId="0" borderId="24" xfId="0" applyFont="1" applyBorder="1" applyAlignment="1" applyProtection="1">
      <alignment vertical="center"/>
    </xf>
    <xf numFmtId="0" fontId="0" fillId="0" borderId="25" xfId="0" applyFont="1" applyBorder="1" applyAlignment="1" applyProtection="1">
      <alignment vertical="center"/>
    </xf>
    <xf numFmtId="0" fontId="0" fillId="0" borderId="0" xfId="0" applyProtection="1"/>
    <xf numFmtId="0" fontId="0" fillId="0" borderId="5" xfId="0" applyBorder="1"/>
    <xf numFmtId="0" fontId="9" fillId="0" borderId="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41" fillId="0" borderId="0" xfId="0" applyFont="1" applyAlignment="1" applyProtection="1">
      <alignment horizontal="left" vertical="center"/>
    </xf>
    <xf numFmtId="0" fontId="41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5" xfId="0" applyFont="1" applyBorder="1" applyAlignment="1">
      <alignment vertical="center"/>
    </xf>
    <xf numFmtId="0" fontId="9" fillId="0" borderId="18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9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5" xfId="0" applyFont="1" applyBorder="1" applyAlignment="1">
      <alignment vertical="center"/>
    </xf>
    <xf numFmtId="0" fontId="10" fillId="0" borderId="18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9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42" fillId="0" borderId="0" xfId="0" applyFont="1" applyBorder="1" applyAlignment="1" applyProtection="1">
      <alignment horizontal="left" vertical="center"/>
    </xf>
    <xf numFmtId="0" fontId="42" fillId="0" borderId="0" xfId="0" applyFont="1" applyBorder="1" applyAlignment="1" applyProtection="1">
      <alignment horizontal="left" vertical="center" wrapText="1"/>
    </xf>
    <xf numFmtId="167" fontId="11" fillId="0" borderId="0" xfId="0" applyNumberFormat="1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vertical="center"/>
    </xf>
    <xf numFmtId="0" fontId="11" fillId="0" borderId="18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0" fillId="0" borderId="0" xfId="0" applyFont="1" applyBorder="1" applyAlignment="1" applyProtection="1">
      <alignment horizontal="left" vertical="center" wrapText="1"/>
    </xf>
    <xf numFmtId="167" fontId="10" fillId="0" borderId="0" xfId="0" applyNumberFormat="1" applyFont="1" applyBorder="1" applyAlignment="1" applyProtection="1">
      <alignment vertical="center"/>
    </xf>
    <xf numFmtId="0" fontId="42" fillId="0" borderId="0" xfId="0" applyFont="1" applyAlignment="1" applyProtection="1">
      <alignment horizontal="left" vertical="center"/>
    </xf>
    <xf numFmtId="0" fontId="42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2" fillId="0" borderId="5" xfId="0" applyFont="1" applyBorder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 wrapText="1"/>
    </xf>
    <xf numFmtId="167" fontId="12" fillId="0" borderId="0" xfId="0" applyNumberFormat="1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5" xfId="0" applyFont="1" applyBorder="1" applyAlignment="1">
      <alignment vertical="center"/>
    </xf>
    <xf numFmtId="0" fontId="12" fillId="0" borderId="18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12" fillId="0" borderId="19" xfId="0" applyFont="1" applyBorder="1" applyAlignment="1" applyProtection="1">
      <alignment vertical="center"/>
    </xf>
    <xf numFmtId="0" fontId="12" fillId="0" borderId="0" xfId="0" applyFont="1" applyAlignment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43" fillId="0" borderId="28" xfId="0" applyFont="1" applyBorder="1" applyAlignment="1" applyProtection="1">
      <alignment horizontal="center" vertical="center"/>
    </xf>
    <xf numFmtId="49" fontId="43" fillId="0" borderId="28" xfId="0" applyNumberFormat="1" applyFont="1" applyBorder="1" applyAlignment="1" applyProtection="1">
      <alignment horizontal="left" vertical="center" wrapText="1"/>
    </xf>
    <xf numFmtId="0" fontId="43" fillId="0" borderId="28" xfId="0" applyFont="1" applyBorder="1" applyAlignment="1" applyProtection="1">
      <alignment horizontal="left" vertical="center" wrapText="1"/>
    </xf>
    <xf numFmtId="0" fontId="43" fillId="0" borderId="28" xfId="0" applyFont="1" applyBorder="1" applyAlignment="1" applyProtection="1">
      <alignment horizontal="center" vertical="center" wrapText="1"/>
    </xf>
    <xf numFmtId="167" fontId="43" fillId="0" borderId="28" xfId="0" applyNumberFormat="1" applyFont="1" applyBorder="1" applyAlignment="1" applyProtection="1">
      <alignment vertical="center"/>
    </xf>
    <xf numFmtId="4" fontId="43" fillId="4" borderId="28" xfId="0" applyNumberFormat="1" applyFont="1" applyFill="1" applyBorder="1" applyAlignment="1" applyProtection="1">
      <alignment vertical="center"/>
      <protection locked="0"/>
    </xf>
    <xf numFmtId="4" fontId="43" fillId="0" borderId="28" xfId="0" applyNumberFormat="1" applyFont="1" applyBorder="1" applyAlignment="1" applyProtection="1">
      <alignment vertical="center"/>
    </xf>
    <xf numFmtId="0" fontId="43" fillId="0" borderId="5" xfId="0" applyFont="1" applyBorder="1" applyAlignment="1">
      <alignment vertical="center"/>
    </xf>
    <xf numFmtId="0" fontId="43" fillId="4" borderId="28" xfId="0" applyFont="1" applyFill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/>
    </xf>
    <xf numFmtId="4" fontId="6" fillId="0" borderId="0" xfId="0" applyNumberFormat="1" applyFont="1" applyBorder="1" applyAlignment="1" applyProtection="1"/>
    <xf numFmtId="0" fontId="1" fillId="0" borderId="24" xfId="0" applyFont="1" applyBorder="1" applyAlignment="1" applyProtection="1">
      <alignment horizontal="center" vertical="center"/>
    </xf>
    <xf numFmtId="166" fontId="1" fillId="0" borderId="24" xfId="0" applyNumberFormat="1" applyFont="1" applyBorder="1" applyAlignment="1" applyProtection="1">
      <alignment vertical="center"/>
    </xf>
    <xf numFmtId="166" fontId="1" fillId="0" borderId="25" xfId="0" applyNumberFormat="1" applyFont="1" applyBorder="1" applyAlignment="1" applyProtection="1">
      <alignment vertical="center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Alignment="1" applyProtection="1">
      <alignment vertical="center"/>
    </xf>
    <xf numFmtId="0" fontId="11" fillId="0" borderId="25" xfId="0" applyFont="1" applyBorder="1" applyAlignment="1" applyProtection="1">
      <alignment vertical="center"/>
    </xf>
    <xf numFmtId="0" fontId="0" fillId="0" borderId="0" xfId="0" applyAlignment="1" applyProtection="1">
      <alignment vertical="top"/>
      <protection locked="0"/>
    </xf>
    <xf numFmtId="0" fontId="44" fillId="0" borderId="29" xfId="0" applyFont="1" applyBorder="1" applyAlignment="1" applyProtection="1">
      <alignment vertical="center" wrapText="1"/>
      <protection locked="0"/>
    </xf>
    <xf numFmtId="0" fontId="44" fillId="0" borderId="30" xfId="0" applyFont="1" applyBorder="1" applyAlignment="1" applyProtection="1">
      <alignment vertical="center" wrapText="1"/>
      <protection locked="0"/>
    </xf>
    <xf numFmtId="0" fontId="44" fillId="0" borderId="31" xfId="0" applyFont="1" applyBorder="1" applyAlignment="1" applyProtection="1">
      <alignment vertical="center" wrapText="1"/>
      <protection locked="0"/>
    </xf>
    <xf numFmtId="0" fontId="44" fillId="0" borderId="32" xfId="0" applyFont="1" applyBorder="1" applyAlignment="1" applyProtection="1">
      <alignment horizontal="center" vertical="center" wrapText="1"/>
      <protection locked="0"/>
    </xf>
    <xf numFmtId="0" fontId="44" fillId="0" borderId="33" xfId="0" applyFont="1" applyBorder="1" applyAlignment="1" applyProtection="1">
      <alignment horizontal="center" vertical="center" wrapText="1"/>
      <protection locked="0"/>
    </xf>
    <xf numFmtId="0" fontId="44" fillId="0" borderId="32" xfId="0" applyFont="1" applyBorder="1" applyAlignment="1" applyProtection="1">
      <alignment vertical="center" wrapText="1"/>
      <protection locked="0"/>
    </xf>
    <xf numFmtId="0" fontId="44" fillId="0" borderId="33" xfId="0" applyFont="1" applyBorder="1" applyAlignment="1" applyProtection="1">
      <alignment vertical="center" wrapText="1"/>
      <protection locked="0"/>
    </xf>
    <xf numFmtId="0" fontId="46" fillId="0" borderId="1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left" vertical="center" wrapText="1"/>
      <protection locked="0"/>
    </xf>
    <xf numFmtId="0" fontId="47" fillId="0" borderId="32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 wrapText="1"/>
      <protection locked="0"/>
    </xf>
    <xf numFmtId="0" fontId="47" fillId="0" borderId="1" xfId="0" applyFont="1" applyBorder="1" applyAlignment="1" applyProtection="1">
      <alignment vertical="center"/>
      <protection locked="0"/>
    </xf>
    <xf numFmtId="0" fontId="47" fillId="0" borderId="1" xfId="0" applyFont="1" applyBorder="1" applyAlignment="1" applyProtection="1">
      <alignment horizontal="left" vertical="center"/>
      <protection locked="0"/>
    </xf>
    <xf numFmtId="49" fontId="47" fillId="0" borderId="1" xfId="0" applyNumberFormat="1" applyFont="1" applyBorder="1" applyAlignment="1" applyProtection="1">
      <alignment vertical="center" wrapText="1"/>
      <protection locked="0"/>
    </xf>
    <xf numFmtId="0" fontId="44" fillId="0" borderId="35" xfId="0" applyFont="1" applyBorder="1" applyAlignment="1" applyProtection="1">
      <alignment vertical="center" wrapText="1"/>
      <protection locked="0"/>
    </xf>
    <xf numFmtId="0" fontId="48" fillId="0" borderId="34" xfId="0" applyFont="1" applyBorder="1" applyAlignment="1" applyProtection="1">
      <alignment vertical="center" wrapText="1"/>
      <protection locked="0"/>
    </xf>
    <xf numFmtId="0" fontId="44" fillId="0" borderId="36" xfId="0" applyFont="1" applyBorder="1" applyAlignment="1" applyProtection="1">
      <alignment vertical="center" wrapText="1"/>
      <protection locked="0"/>
    </xf>
    <xf numFmtId="0" fontId="44" fillId="0" borderId="1" xfId="0" applyFont="1" applyBorder="1" applyAlignment="1" applyProtection="1">
      <alignment vertical="top"/>
      <protection locked="0"/>
    </xf>
    <xf numFmtId="0" fontId="44" fillId="0" borderId="0" xfId="0" applyFont="1" applyAlignment="1" applyProtection="1">
      <alignment vertical="top"/>
      <protection locked="0"/>
    </xf>
    <xf numFmtId="0" fontId="44" fillId="0" borderId="29" xfId="0" applyFont="1" applyBorder="1" applyAlignment="1" applyProtection="1">
      <alignment horizontal="left" vertical="center"/>
      <protection locked="0"/>
    </xf>
    <xf numFmtId="0" fontId="44" fillId="0" borderId="30" xfId="0" applyFont="1" applyBorder="1" applyAlignment="1" applyProtection="1">
      <alignment horizontal="left" vertical="center"/>
      <protection locked="0"/>
    </xf>
    <xf numFmtId="0" fontId="44" fillId="0" borderId="31" xfId="0" applyFont="1" applyBorder="1" applyAlignment="1" applyProtection="1">
      <alignment horizontal="left" vertical="center"/>
      <protection locked="0"/>
    </xf>
    <xf numFmtId="0" fontId="44" fillId="0" borderId="32" xfId="0" applyFont="1" applyBorder="1" applyAlignment="1" applyProtection="1">
      <alignment horizontal="left" vertical="center"/>
      <protection locked="0"/>
    </xf>
    <xf numFmtId="0" fontId="44" fillId="0" borderId="33" xfId="0" applyFont="1" applyBorder="1" applyAlignment="1" applyProtection="1">
      <alignment horizontal="left" vertical="center"/>
      <protection locked="0"/>
    </xf>
    <xf numFmtId="0" fontId="46" fillId="0" borderId="1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left" vertical="center"/>
      <protection locked="0"/>
    </xf>
    <xf numFmtId="0" fontId="46" fillId="0" borderId="34" xfId="0" applyFont="1" applyBorder="1" applyAlignment="1" applyProtection="1">
      <alignment horizontal="center" vertical="center"/>
      <protection locked="0"/>
    </xf>
    <xf numFmtId="0" fontId="49" fillId="0" borderId="34" xfId="0" applyFont="1" applyBorder="1" applyAlignment="1" applyProtection="1">
      <alignment horizontal="left" vertical="center"/>
      <protection locked="0"/>
    </xf>
    <xf numFmtId="0" fontId="50" fillId="0" borderId="1" xfId="0" applyFont="1" applyBorder="1" applyAlignment="1" applyProtection="1">
      <alignment horizontal="left" vertical="center"/>
      <protection locked="0"/>
    </xf>
    <xf numFmtId="0" fontId="47" fillId="0" borderId="0" xfId="0" applyFont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47" fillId="0" borderId="32" xfId="0" applyFont="1" applyBorder="1" applyAlignment="1" applyProtection="1">
      <alignment horizontal="left" vertical="center"/>
      <protection locked="0"/>
    </xf>
    <xf numFmtId="0" fontId="47" fillId="2" borderId="1" xfId="0" applyFont="1" applyFill="1" applyBorder="1" applyAlignment="1" applyProtection="1">
      <alignment horizontal="left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44" fillId="0" borderId="35" xfId="0" applyFont="1" applyBorder="1" applyAlignment="1" applyProtection="1">
      <alignment horizontal="left" vertical="center"/>
      <protection locked="0"/>
    </xf>
    <xf numFmtId="0" fontId="48" fillId="0" borderId="34" xfId="0" applyFont="1" applyBorder="1" applyAlignment="1" applyProtection="1">
      <alignment horizontal="left" vertical="center"/>
      <protection locked="0"/>
    </xf>
    <xf numFmtId="0" fontId="44" fillId="0" borderId="36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/>
      <protection locked="0"/>
    </xf>
    <xf numFmtId="0" fontId="48" fillId="0" borderId="1" xfId="0" applyFont="1" applyBorder="1" applyAlignment="1" applyProtection="1">
      <alignment horizontal="left" vertical="center"/>
      <protection locked="0"/>
    </xf>
    <xf numFmtId="0" fontId="49" fillId="0" borderId="1" xfId="0" applyFont="1" applyBorder="1" applyAlignment="1" applyProtection="1">
      <alignment horizontal="left" vertical="center"/>
      <protection locked="0"/>
    </xf>
    <xf numFmtId="0" fontId="47" fillId="0" borderId="34" xfId="0" applyFont="1" applyBorder="1" applyAlignment="1" applyProtection="1">
      <alignment horizontal="left" vertical="center"/>
      <protection locked="0"/>
    </xf>
    <xf numFmtId="0" fontId="44" fillId="0" borderId="1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center" vertical="center" wrapText="1"/>
      <protection locked="0"/>
    </xf>
    <xf numFmtId="0" fontId="44" fillId="0" borderId="29" xfId="0" applyFont="1" applyBorder="1" applyAlignment="1" applyProtection="1">
      <alignment horizontal="left" vertical="center" wrapText="1"/>
      <protection locked="0"/>
    </xf>
    <xf numFmtId="0" fontId="44" fillId="0" borderId="30" xfId="0" applyFont="1" applyBorder="1" applyAlignment="1" applyProtection="1">
      <alignment horizontal="left" vertical="center" wrapText="1"/>
      <protection locked="0"/>
    </xf>
    <xf numFmtId="0" fontId="44" fillId="0" borderId="31" xfId="0" applyFont="1" applyBorder="1" applyAlignment="1" applyProtection="1">
      <alignment horizontal="left" vertical="center" wrapText="1"/>
      <protection locked="0"/>
    </xf>
    <xf numFmtId="0" fontId="44" fillId="0" borderId="32" xfId="0" applyFont="1" applyBorder="1" applyAlignment="1" applyProtection="1">
      <alignment horizontal="left" vertical="center" wrapText="1"/>
      <protection locked="0"/>
    </xf>
    <xf numFmtId="0" fontId="44" fillId="0" borderId="33" xfId="0" applyFont="1" applyBorder="1" applyAlignment="1" applyProtection="1">
      <alignment horizontal="left" vertical="center" wrapText="1"/>
      <protection locked="0"/>
    </xf>
    <xf numFmtId="0" fontId="49" fillId="0" borderId="32" xfId="0" applyFont="1" applyBorder="1" applyAlignment="1" applyProtection="1">
      <alignment horizontal="left" vertical="center" wrapText="1"/>
      <protection locked="0"/>
    </xf>
    <xf numFmtId="0" fontId="49" fillId="0" borderId="33" xfId="0" applyFont="1" applyBorder="1" applyAlignment="1" applyProtection="1">
      <alignment horizontal="left" vertical="center" wrapText="1"/>
      <protection locked="0"/>
    </xf>
    <xf numFmtId="0" fontId="47" fillId="0" borderId="32" xfId="0" applyFont="1" applyBorder="1" applyAlignment="1" applyProtection="1">
      <alignment horizontal="left" vertical="center" wrapText="1"/>
      <protection locked="0"/>
    </xf>
    <xf numFmtId="0" fontId="47" fillId="0" borderId="33" xfId="0" applyFont="1" applyBorder="1" applyAlignment="1" applyProtection="1">
      <alignment horizontal="left" vertical="center" wrapText="1"/>
      <protection locked="0"/>
    </xf>
    <xf numFmtId="0" fontId="47" fillId="0" borderId="33" xfId="0" applyFont="1" applyBorder="1" applyAlignment="1" applyProtection="1">
      <alignment horizontal="left" vertical="center"/>
      <protection locked="0"/>
    </xf>
    <xf numFmtId="0" fontId="47" fillId="0" borderId="35" xfId="0" applyFont="1" applyBorder="1" applyAlignment="1" applyProtection="1">
      <alignment horizontal="left" vertical="center" wrapText="1"/>
      <protection locked="0"/>
    </xf>
    <xf numFmtId="0" fontId="47" fillId="0" borderId="34" xfId="0" applyFont="1" applyBorder="1" applyAlignment="1" applyProtection="1">
      <alignment horizontal="left" vertical="center" wrapText="1"/>
      <protection locked="0"/>
    </xf>
    <xf numFmtId="0" fontId="47" fillId="0" borderId="36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left" vertical="top"/>
      <protection locked="0"/>
    </xf>
    <xf numFmtId="0" fontId="47" fillId="0" borderId="1" xfId="0" applyFont="1" applyBorder="1" applyAlignment="1" applyProtection="1">
      <alignment horizontal="center" vertical="top"/>
      <protection locked="0"/>
    </xf>
    <xf numFmtId="0" fontId="47" fillId="0" borderId="35" xfId="0" applyFont="1" applyBorder="1" applyAlignment="1" applyProtection="1">
      <alignment horizontal="left" vertical="center"/>
      <protection locked="0"/>
    </xf>
    <xf numFmtId="0" fontId="47" fillId="0" borderId="36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vertical="center"/>
      <protection locked="0"/>
    </xf>
    <xf numFmtId="0" fontId="46" fillId="0" borderId="1" xfId="0" applyFont="1" applyBorder="1" applyAlignment="1" applyProtection="1">
      <alignment vertical="center"/>
      <protection locked="0"/>
    </xf>
    <xf numFmtId="0" fontId="49" fillId="0" borderId="34" xfId="0" applyFont="1" applyBorder="1" applyAlignment="1" applyProtection="1">
      <alignment vertical="center"/>
      <protection locked="0"/>
    </xf>
    <xf numFmtId="0" fontId="46" fillId="0" borderId="34" xfId="0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top"/>
      <protection locked="0"/>
    </xf>
    <xf numFmtId="49" fontId="47" fillId="0" borderId="1" xfId="0" applyNumberFormat="1" applyFont="1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vertical="top"/>
      <protection locked="0"/>
    </xf>
    <xf numFmtId="0" fontId="46" fillId="0" borderId="34" xfId="0" applyFont="1" applyBorder="1" applyAlignment="1" applyProtection="1">
      <alignment horizontal="left"/>
      <protection locked="0"/>
    </xf>
    <xf numFmtId="0" fontId="49" fillId="0" borderId="34" xfId="0" applyFont="1" applyBorder="1" applyAlignment="1" applyProtection="1">
      <protection locked="0"/>
    </xf>
    <xf numFmtId="0" fontId="44" fillId="0" borderId="32" xfId="0" applyFont="1" applyBorder="1" applyAlignment="1" applyProtection="1">
      <alignment vertical="top"/>
      <protection locked="0"/>
    </xf>
    <xf numFmtId="0" fontId="44" fillId="0" borderId="33" xfId="0" applyFont="1" applyBorder="1" applyAlignment="1" applyProtection="1">
      <alignment vertical="top"/>
      <protection locked="0"/>
    </xf>
    <xf numFmtId="0" fontId="44" fillId="0" borderId="1" xfId="0" applyFont="1" applyBorder="1" applyAlignment="1" applyProtection="1">
      <alignment horizontal="center" vertical="center"/>
      <protection locked="0"/>
    </xf>
    <xf numFmtId="0" fontId="44" fillId="0" borderId="1" xfId="0" applyFont="1" applyBorder="1" applyAlignment="1" applyProtection="1">
      <alignment horizontal="left" vertical="top"/>
      <protection locked="0"/>
    </xf>
    <xf numFmtId="0" fontId="44" fillId="0" borderId="35" xfId="0" applyFont="1" applyBorder="1" applyAlignment="1" applyProtection="1">
      <alignment vertical="top"/>
      <protection locked="0"/>
    </xf>
    <xf numFmtId="0" fontId="44" fillId="0" borderId="34" xfId="0" applyFont="1" applyBorder="1" applyAlignment="1" applyProtection="1">
      <alignment vertical="top"/>
      <protection locked="0"/>
    </xf>
    <xf numFmtId="0" fontId="44" fillId="0" borderId="36" xfId="0" applyFont="1" applyBorder="1" applyAlignment="1" applyProtection="1">
      <alignment vertical="top"/>
      <protection locked="0"/>
    </xf>
    <xf numFmtId="0" fontId="21" fillId="0" borderId="0" xfId="0" applyFont="1" applyAlignment="1">
      <alignment horizontal="left" vertical="top" wrapText="1"/>
    </xf>
    <xf numFmtId="0" fontId="21" fillId="0" borderId="0" xfId="0" applyFont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0" fillId="0" borderId="0" xfId="0" applyBorder="1" applyProtection="1"/>
    <xf numFmtId="0" fontId="3" fillId="0" borderId="0" xfId="0" applyFont="1" applyBorder="1" applyAlignment="1" applyProtection="1">
      <alignment horizontal="left" vertical="top" wrapText="1"/>
    </xf>
    <xf numFmtId="49" fontId="2" fillId="4" borderId="0" xfId="0" applyNumberFormat="1" applyFont="1" applyFill="1" applyBorder="1" applyAlignment="1" applyProtection="1">
      <alignment horizontal="left" vertical="center"/>
      <protection locked="0"/>
    </xf>
    <xf numFmtId="49" fontId="2" fillId="0" borderId="0" xfId="0" applyNumberFormat="1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 wrapText="1"/>
    </xf>
    <xf numFmtId="4" fontId="22" fillId="0" borderId="8" xfId="0" applyNumberFormat="1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right" vertical="center"/>
    </xf>
    <xf numFmtId="164" fontId="1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0" fontId="3" fillId="5" borderId="10" xfId="0" applyFont="1" applyFill="1" applyBorder="1" applyAlignment="1" applyProtection="1">
      <alignment horizontal="left" vertical="center"/>
    </xf>
    <xf numFmtId="0" fontId="0" fillId="5" borderId="10" xfId="0" applyFont="1" applyFill="1" applyBorder="1" applyAlignment="1" applyProtection="1">
      <alignment vertical="center"/>
    </xf>
    <xf numFmtId="4" fontId="3" fillId="5" borderId="10" xfId="0" applyNumberFormat="1" applyFont="1" applyFill="1" applyBorder="1" applyAlignment="1" applyProtection="1">
      <alignment vertical="center"/>
    </xf>
    <xf numFmtId="0" fontId="0" fillId="5" borderId="11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18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2" fillId="6" borderId="9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left" vertical="center"/>
    </xf>
    <xf numFmtId="0" fontId="2" fillId="6" borderId="10" xfId="0" applyFont="1" applyFill="1" applyBorder="1" applyAlignment="1" applyProtection="1">
      <alignment horizontal="center" vertical="center"/>
    </xf>
    <xf numFmtId="0" fontId="2" fillId="6" borderId="10" xfId="0" applyFont="1" applyFill="1" applyBorder="1" applyAlignment="1" applyProtection="1">
      <alignment horizontal="right" vertical="center"/>
    </xf>
    <xf numFmtId="4" fontId="29" fillId="0" borderId="0" xfId="0" applyNumberFormat="1" applyFont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4" fontId="29" fillId="0" borderId="0" xfId="0" applyNumberFormat="1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32" fillId="0" borderId="0" xfId="0" applyFont="1" applyAlignment="1" applyProtection="1">
      <alignment horizontal="left" vertical="center" wrapText="1"/>
    </xf>
    <xf numFmtId="4" fontId="7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0" fillId="0" borderId="0" xfId="0"/>
    <xf numFmtId="0" fontId="20" fillId="0" borderId="0" xfId="0" applyFont="1" applyBorder="1" applyAlignment="1" applyProtection="1">
      <alignment horizontal="left" vertical="center" wrapText="1"/>
    </xf>
    <xf numFmtId="0" fontId="20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/>
    </xf>
    <xf numFmtId="0" fontId="20" fillId="0" borderId="0" xfId="0" applyFont="1" applyAlignment="1" applyProtection="1">
      <alignment horizontal="left" vertical="center" wrapText="1"/>
    </xf>
    <xf numFmtId="0" fontId="20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34" fillId="3" borderId="0" xfId="1" applyFont="1" applyFill="1" applyAlignment="1">
      <alignment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Protection="1"/>
    <xf numFmtId="0" fontId="47" fillId="0" borderId="1" xfId="0" applyFont="1" applyBorder="1" applyAlignment="1" applyProtection="1">
      <alignment horizontal="left" vertical="center"/>
      <protection locked="0"/>
    </xf>
    <xf numFmtId="0" fontId="47" fillId="0" borderId="1" xfId="0" applyFont="1" applyBorder="1" applyAlignment="1" applyProtection="1">
      <alignment horizontal="left" vertical="top"/>
      <protection locked="0"/>
    </xf>
    <xf numFmtId="0" fontId="46" fillId="0" borderId="34" xfId="0" applyFont="1" applyBorder="1" applyAlignment="1" applyProtection="1">
      <alignment horizontal="left"/>
      <protection locked="0"/>
    </xf>
    <xf numFmtId="0" fontId="45" fillId="0" borderId="1" xfId="0" applyFont="1" applyBorder="1" applyAlignment="1" applyProtection="1">
      <alignment horizontal="center" vertical="center" wrapText="1"/>
      <protection locked="0"/>
    </xf>
    <xf numFmtId="0" fontId="45" fillId="0" borderId="1" xfId="0" applyFont="1" applyBorder="1" applyAlignment="1" applyProtection="1">
      <alignment horizontal="center" vertical="center"/>
      <protection locked="0"/>
    </xf>
    <xf numFmtId="49" fontId="47" fillId="0" borderId="1" xfId="0" applyNumberFormat="1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left" vertical="center" wrapText="1"/>
      <protection locked="0"/>
    </xf>
    <xf numFmtId="0" fontId="46" fillId="0" borderId="34" xfId="0" applyFont="1" applyBorder="1" applyAlignment="1" applyProtection="1">
      <alignment horizontal="left" wrapText="1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72"/>
  <sheetViews>
    <sheetView showGridLines="0" tabSelected="1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91" width="9.33203125" hidden="1"/>
  </cols>
  <sheetData>
    <row r="1" spans="1:74" ht="21.4" customHeight="1">
      <c r="A1" s="17" t="s">
        <v>0</v>
      </c>
      <c r="B1" s="18"/>
      <c r="C1" s="18"/>
      <c r="D1" s="19" t="s">
        <v>1</v>
      </c>
      <c r="E1" s="18"/>
      <c r="F1" s="18"/>
      <c r="G1" s="18"/>
      <c r="H1" s="18"/>
      <c r="I1" s="18"/>
      <c r="J1" s="18"/>
      <c r="K1" s="20" t="s">
        <v>2</v>
      </c>
      <c r="L1" s="20"/>
      <c r="M1" s="20"/>
      <c r="N1" s="20"/>
      <c r="O1" s="20"/>
      <c r="P1" s="20"/>
      <c r="Q1" s="20"/>
      <c r="R1" s="20"/>
      <c r="S1" s="20"/>
      <c r="T1" s="18"/>
      <c r="U1" s="18"/>
      <c r="V1" s="18"/>
      <c r="W1" s="20" t="s">
        <v>3</v>
      </c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1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3" t="s">
        <v>4</v>
      </c>
      <c r="BB1" s="23" t="s">
        <v>5</v>
      </c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  <c r="BT1" s="24" t="s">
        <v>6</v>
      </c>
      <c r="BU1" s="24" t="s">
        <v>6</v>
      </c>
      <c r="BV1" s="24" t="s">
        <v>7</v>
      </c>
    </row>
    <row r="2" spans="1:74" ht="36.950000000000003" customHeight="1">
      <c r="AR2" s="414"/>
      <c r="AS2" s="414"/>
      <c r="AT2" s="414"/>
      <c r="AU2" s="414"/>
      <c r="AV2" s="414"/>
      <c r="AW2" s="414"/>
      <c r="AX2" s="414"/>
      <c r="AY2" s="414"/>
      <c r="AZ2" s="414"/>
      <c r="BA2" s="414"/>
      <c r="BB2" s="414"/>
      <c r="BC2" s="414"/>
      <c r="BD2" s="414"/>
      <c r="BE2" s="414"/>
      <c r="BS2" s="25" t="s">
        <v>8</v>
      </c>
      <c r="BT2" s="25" t="s">
        <v>9</v>
      </c>
    </row>
    <row r="3" spans="1:74" ht="6.95" customHeight="1">
      <c r="B3" s="26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8"/>
      <c r="BS3" s="25" t="s">
        <v>8</v>
      </c>
      <c r="BT3" s="25" t="s">
        <v>10</v>
      </c>
    </row>
    <row r="4" spans="1:74" ht="36.950000000000003" customHeight="1">
      <c r="B4" s="29"/>
      <c r="C4" s="30"/>
      <c r="D4" s="31" t="s">
        <v>11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2"/>
      <c r="AS4" s="33" t="s">
        <v>12</v>
      </c>
      <c r="BE4" s="34" t="s">
        <v>13</v>
      </c>
      <c r="BS4" s="25" t="s">
        <v>14</v>
      </c>
    </row>
    <row r="5" spans="1:74" ht="14.45" customHeight="1">
      <c r="B5" s="29"/>
      <c r="C5" s="30"/>
      <c r="D5" s="35" t="s">
        <v>15</v>
      </c>
      <c r="E5" s="30"/>
      <c r="F5" s="30"/>
      <c r="G5" s="30"/>
      <c r="H5" s="30"/>
      <c r="I5" s="30"/>
      <c r="J5" s="30"/>
      <c r="K5" s="374" t="s">
        <v>16</v>
      </c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5"/>
      <c r="AE5" s="375"/>
      <c r="AF5" s="375"/>
      <c r="AG5" s="375"/>
      <c r="AH5" s="375"/>
      <c r="AI5" s="375"/>
      <c r="AJ5" s="375"/>
      <c r="AK5" s="375"/>
      <c r="AL5" s="375"/>
      <c r="AM5" s="375"/>
      <c r="AN5" s="375"/>
      <c r="AO5" s="375"/>
      <c r="AP5" s="30"/>
      <c r="AQ5" s="32"/>
      <c r="BE5" s="372" t="s">
        <v>17</v>
      </c>
      <c r="BS5" s="25" t="s">
        <v>8</v>
      </c>
    </row>
    <row r="6" spans="1:74" ht="36.950000000000003" customHeight="1">
      <c r="B6" s="29"/>
      <c r="C6" s="30"/>
      <c r="D6" s="37" t="s">
        <v>18</v>
      </c>
      <c r="E6" s="30"/>
      <c r="F6" s="30"/>
      <c r="G6" s="30"/>
      <c r="H6" s="30"/>
      <c r="I6" s="30"/>
      <c r="J6" s="30"/>
      <c r="K6" s="376" t="s">
        <v>19</v>
      </c>
      <c r="L6" s="375"/>
      <c r="M6" s="375"/>
      <c r="N6" s="375"/>
      <c r="O6" s="375"/>
      <c r="P6" s="375"/>
      <c r="Q6" s="375"/>
      <c r="R6" s="375"/>
      <c r="S6" s="375"/>
      <c r="T6" s="375"/>
      <c r="U6" s="375"/>
      <c r="V6" s="375"/>
      <c r="W6" s="375"/>
      <c r="X6" s="375"/>
      <c r="Y6" s="375"/>
      <c r="Z6" s="375"/>
      <c r="AA6" s="375"/>
      <c r="AB6" s="375"/>
      <c r="AC6" s="375"/>
      <c r="AD6" s="375"/>
      <c r="AE6" s="375"/>
      <c r="AF6" s="375"/>
      <c r="AG6" s="375"/>
      <c r="AH6" s="375"/>
      <c r="AI6" s="375"/>
      <c r="AJ6" s="375"/>
      <c r="AK6" s="375"/>
      <c r="AL6" s="375"/>
      <c r="AM6" s="375"/>
      <c r="AN6" s="375"/>
      <c r="AO6" s="375"/>
      <c r="AP6" s="30"/>
      <c r="AQ6" s="32"/>
      <c r="BE6" s="373"/>
      <c r="BS6" s="25" t="s">
        <v>8</v>
      </c>
    </row>
    <row r="7" spans="1:74" ht="14.45" customHeight="1">
      <c r="B7" s="29"/>
      <c r="C7" s="30"/>
      <c r="D7" s="38" t="s">
        <v>20</v>
      </c>
      <c r="E7" s="30"/>
      <c r="F7" s="30"/>
      <c r="G7" s="30"/>
      <c r="H7" s="30"/>
      <c r="I7" s="30"/>
      <c r="J7" s="30"/>
      <c r="K7" s="36" t="s">
        <v>21</v>
      </c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8" t="s">
        <v>22</v>
      </c>
      <c r="AL7" s="30"/>
      <c r="AM7" s="30"/>
      <c r="AN7" s="36" t="s">
        <v>23</v>
      </c>
      <c r="AO7" s="30"/>
      <c r="AP7" s="30"/>
      <c r="AQ7" s="32"/>
      <c r="BE7" s="373"/>
      <c r="BS7" s="25" t="s">
        <v>8</v>
      </c>
    </row>
    <row r="8" spans="1:74" ht="14.45" customHeight="1">
      <c r="B8" s="29"/>
      <c r="C8" s="30"/>
      <c r="D8" s="38" t="s">
        <v>24</v>
      </c>
      <c r="E8" s="30"/>
      <c r="F8" s="30"/>
      <c r="G8" s="30"/>
      <c r="H8" s="30"/>
      <c r="I8" s="30"/>
      <c r="J8" s="30"/>
      <c r="K8" s="36" t="s">
        <v>25</v>
      </c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8" t="s">
        <v>26</v>
      </c>
      <c r="AL8" s="30"/>
      <c r="AM8" s="30"/>
      <c r="AN8" s="39" t="s">
        <v>27</v>
      </c>
      <c r="AO8" s="30"/>
      <c r="AP8" s="30"/>
      <c r="AQ8" s="32"/>
      <c r="BE8" s="373"/>
      <c r="BS8" s="25" t="s">
        <v>8</v>
      </c>
    </row>
    <row r="9" spans="1:74" ht="29.25" customHeight="1">
      <c r="B9" s="29"/>
      <c r="C9" s="30"/>
      <c r="D9" s="35" t="s">
        <v>28</v>
      </c>
      <c r="E9" s="30"/>
      <c r="F9" s="30"/>
      <c r="G9" s="30"/>
      <c r="H9" s="30"/>
      <c r="I9" s="30"/>
      <c r="J9" s="30"/>
      <c r="K9" s="40" t="s">
        <v>29</v>
      </c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5" t="s">
        <v>30</v>
      </c>
      <c r="AL9" s="30"/>
      <c r="AM9" s="30"/>
      <c r="AN9" s="40" t="s">
        <v>31</v>
      </c>
      <c r="AO9" s="30"/>
      <c r="AP9" s="30"/>
      <c r="AQ9" s="32"/>
      <c r="BE9" s="373"/>
      <c r="BS9" s="25" t="s">
        <v>8</v>
      </c>
    </row>
    <row r="10" spans="1:74" ht="14.45" customHeight="1">
      <c r="B10" s="29"/>
      <c r="C10" s="30"/>
      <c r="D10" s="38" t="s">
        <v>32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8" t="s">
        <v>33</v>
      </c>
      <c r="AL10" s="30"/>
      <c r="AM10" s="30"/>
      <c r="AN10" s="36" t="s">
        <v>34</v>
      </c>
      <c r="AO10" s="30"/>
      <c r="AP10" s="30"/>
      <c r="AQ10" s="32"/>
      <c r="BE10" s="373"/>
      <c r="BS10" s="25" t="s">
        <v>8</v>
      </c>
    </row>
    <row r="11" spans="1:74" ht="18.399999999999999" customHeight="1">
      <c r="B11" s="29"/>
      <c r="C11" s="30"/>
      <c r="D11" s="30"/>
      <c r="E11" s="36" t="s">
        <v>35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8" t="s">
        <v>36</v>
      </c>
      <c r="AL11" s="30"/>
      <c r="AM11" s="30"/>
      <c r="AN11" s="36" t="s">
        <v>34</v>
      </c>
      <c r="AO11" s="30"/>
      <c r="AP11" s="30"/>
      <c r="AQ11" s="32"/>
      <c r="BE11" s="373"/>
      <c r="BS11" s="25" t="s">
        <v>8</v>
      </c>
    </row>
    <row r="12" spans="1:74" ht="6.95" customHeight="1">
      <c r="B12" s="29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2"/>
      <c r="BE12" s="373"/>
      <c r="BS12" s="25" t="s">
        <v>8</v>
      </c>
    </row>
    <row r="13" spans="1:74" ht="14.45" customHeight="1">
      <c r="B13" s="29"/>
      <c r="C13" s="30"/>
      <c r="D13" s="38" t="s">
        <v>37</v>
      </c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8" t="s">
        <v>33</v>
      </c>
      <c r="AL13" s="30"/>
      <c r="AM13" s="30"/>
      <c r="AN13" s="41" t="s">
        <v>38</v>
      </c>
      <c r="AO13" s="30"/>
      <c r="AP13" s="30"/>
      <c r="AQ13" s="32"/>
      <c r="BE13" s="373"/>
      <c r="BS13" s="25" t="s">
        <v>8</v>
      </c>
    </row>
    <row r="14" spans="1:74">
      <c r="B14" s="29"/>
      <c r="C14" s="30"/>
      <c r="D14" s="30"/>
      <c r="E14" s="377" t="s">
        <v>38</v>
      </c>
      <c r="F14" s="378"/>
      <c r="G14" s="378"/>
      <c r="H14" s="378"/>
      <c r="I14" s="378"/>
      <c r="J14" s="378"/>
      <c r="K14" s="378"/>
      <c r="L14" s="378"/>
      <c r="M14" s="378"/>
      <c r="N14" s="378"/>
      <c r="O14" s="378"/>
      <c r="P14" s="378"/>
      <c r="Q14" s="378"/>
      <c r="R14" s="378"/>
      <c r="S14" s="378"/>
      <c r="T14" s="378"/>
      <c r="U14" s="378"/>
      <c r="V14" s="378"/>
      <c r="W14" s="378"/>
      <c r="X14" s="378"/>
      <c r="Y14" s="378"/>
      <c r="Z14" s="378"/>
      <c r="AA14" s="378"/>
      <c r="AB14" s="378"/>
      <c r="AC14" s="378"/>
      <c r="AD14" s="378"/>
      <c r="AE14" s="378"/>
      <c r="AF14" s="378"/>
      <c r="AG14" s="378"/>
      <c r="AH14" s="378"/>
      <c r="AI14" s="378"/>
      <c r="AJ14" s="378"/>
      <c r="AK14" s="38" t="s">
        <v>36</v>
      </c>
      <c r="AL14" s="30"/>
      <c r="AM14" s="30"/>
      <c r="AN14" s="41" t="s">
        <v>38</v>
      </c>
      <c r="AO14" s="30"/>
      <c r="AP14" s="30"/>
      <c r="AQ14" s="32"/>
      <c r="BE14" s="373"/>
      <c r="BS14" s="25" t="s">
        <v>8</v>
      </c>
    </row>
    <row r="15" spans="1:74" ht="6.95" customHeight="1">
      <c r="B15" s="29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2"/>
      <c r="BE15" s="373"/>
      <c r="BS15" s="25" t="s">
        <v>6</v>
      </c>
    </row>
    <row r="16" spans="1:74" ht="14.45" customHeight="1">
      <c r="B16" s="29"/>
      <c r="C16" s="30"/>
      <c r="D16" s="38" t="s">
        <v>39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8" t="s">
        <v>33</v>
      </c>
      <c r="AL16" s="30"/>
      <c r="AM16" s="30"/>
      <c r="AN16" s="36" t="s">
        <v>34</v>
      </c>
      <c r="AO16" s="30"/>
      <c r="AP16" s="30"/>
      <c r="AQ16" s="32"/>
      <c r="BE16" s="373"/>
      <c r="BS16" s="25" t="s">
        <v>6</v>
      </c>
    </row>
    <row r="17" spans="2:71" ht="18.399999999999999" customHeight="1">
      <c r="B17" s="29"/>
      <c r="C17" s="30"/>
      <c r="D17" s="30"/>
      <c r="E17" s="36" t="s">
        <v>40</v>
      </c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8" t="s">
        <v>36</v>
      </c>
      <c r="AL17" s="30"/>
      <c r="AM17" s="30"/>
      <c r="AN17" s="36" t="s">
        <v>34</v>
      </c>
      <c r="AO17" s="30"/>
      <c r="AP17" s="30"/>
      <c r="AQ17" s="32"/>
      <c r="BE17" s="373"/>
      <c r="BS17" s="25" t="s">
        <v>41</v>
      </c>
    </row>
    <row r="18" spans="2:71" ht="6.95" customHeight="1">
      <c r="B18" s="29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2"/>
      <c r="BE18" s="373"/>
      <c r="BS18" s="25" t="s">
        <v>8</v>
      </c>
    </row>
    <row r="19" spans="2:71" ht="14.45" customHeight="1">
      <c r="B19" s="29"/>
      <c r="C19" s="30"/>
      <c r="D19" s="38" t="s">
        <v>42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2"/>
      <c r="BE19" s="373"/>
      <c r="BS19" s="25" t="s">
        <v>8</v>
      </c>
    </row>
    <row r="20" spans="2:71" ht="77.25" customHeight="1">
      <c r="B20" s="29"/>
      <c r="C20" s="30"/>
      <c r="D20" s="30"/>
      <c r="E20" s="379" t="s">
        <v>43</v>
      </c>
      <c r="F20" s="379"/>
      <c r="G20" s="379"/>
      <c r="H20" s="379"/>
      <c r="I20" s="379"/>
      <c r="J20" s="379"/>
      <c r="K20" s="379"/>
      <c r="L20" s="379"/>
      <c r="M20" s="379"/>
      <c r="N20" s="379"/>
      <c r="O20" s="379"/>
      <c r="P20" s="379"/>
      <c r="Q20" s="379"/>
      <c r="R20" s="379"/>
      <c r="S20" s="379"/>
      <c r="T20" s="379"/>
      <c r="U20" s="379"/>
      <c r="V20" s="379"/>
      <c r="W20" s="379"/>
      <c r="X20" s="379"/>
      <c r="Y20" s="379"/>
      <c r="Z20" s="379"/>
      <c r="AA20" s="379"/>
      <c r="AB20" s="379"/>
      <c r="AC20" s="379"/>
      <c r="AD20" s="379"/>
      <c r="AE20" s="379"/>
      <c r="AF20" s="379"/>
      <c r="AG20" s="379"/>
      <c r="AH20" s="379"/>
      <c r="AI20" s="379"/>
      <c r="AJ20" s="379"/>
      <c r="AK20" s="379"/>
      <c r="AL20" s="379"/>
      <c r="AM20" s="379"/>
      <c r="AN20" s="379"/>
      <c r="AO20" s="30"/>
      <c r="AP20" s="30"/>
      <c r="AQ20" s="32"/>
      <c r="BE20" s="373"/>
      <c r="BS20" s="25" t="s">
        <v>41</v>
      </c>
    </row>
    <row r="21" spans="2:71" ht="6.95" customHeight="1"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2"/>
      <c r="BE21" s="373"/>
    </row>
    <row r="22" spans="2:71" ht="6.95" customHeight="1">
      <c r="B22" s="29"/>
      <c r="C22" s="30"/>
      <c r="D22" s="42"/>
      <c r="E22" s="42"/>
      <c r="F22" s="42"/>
      <c r="G22" s="42"/>
      <c r="H22" s="42"/>
      <c r="I22" s="42"/>
      <c r="J22" s="42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30"/>
      <c r="AQ22" s="32"/>
      <c r="BE22" s="373"/>
    </row>
    <row r="23" spans="2:71" s="1" customFormat="1" ht="25.9" customHeight="1">
      <c r="B23" s="43"/>
      <c r="C23" s="44"/>
      <c r="D23" s="45" t="s">
        <v>44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  <c r="AJ23" s="46"/>
      <c r="AK23" s="380">
        <f>ROUND(AG51,2)</f>
        <v>0</v>
      </c>
      <c r="AL23" s="381"/>
      <c r="AM23" s="381"/>
      <c r="AN23" s="381"/>
      <c r="AO23" s="381"/>
      <c r="AP23" s="44"/>
      <c r="AQ23" s="47"/>
      <c r="BE23" s="373"/>
    </row>
    <row r="24" spans="2:71" s="1" customFormat="1" ht="6.95" customHeight="1">
      <c r="B24" s="43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7"/>
      <c r="BE24" s="373"/>
    </row>
    <row r="25" spans="2:71" s="1" customFormat="1" ht="13.5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382" t="s">
        <v>45</v>
      </c>
      <c r="M25" s="382"/>
      <c r="N25" s="382"/>
      <c r="O25" s="382"/>
      <c r="P25" s="44"/>
      <c r="Q25" s="44"/>
      <c r="R25" s="44"/>
      <c r="S25" s="44"/>
      <c r="T25" s="44"/>
      <c r="U25" s="44"/>
      <c r="V25" s="44"/>
      <c r="W25" s="382" t="s">
        <v>46</v>
      </c>
      <c r="X25" s="382"/>
      <c r="Y25" s="382"/>
      <c r="Z25" s="382"/>
      <c r="AA25" s="382"/>
      <c r="AB25" s="382"/>
      <c r="AC25" s="382"/>
      <c r="AD25" s="382"/>
      <c r="AE25" s="382"/>
      <c r="AF25" s="44"/>
      <c r="AG25" s="44"/>
      <c r="AH25" s="44"/>
      <c r="AI25" s="44"/>
      <c r="AJ25" s="44"/>
      <c r="AK25" s="382" t="s">
        <v>47</v>
      </c>
      <c r="AL25" s="382"/>
      <c r="AM25" s="382"/>
      <c r="AN25" s="382"/>
      <c r="AO25" s="382"/>
      <c r="AP25" s="44"/>
      <c r="AQ25" s="47"/>
      <c r="BE25" s="373"/>
    </row>
    <row r="26" spans="2:71" s="2" customFormat="1" ht="14.45" customHeight="1">
      <c r="B26" s="49"/>
      <c r="C26" s="50"/>
      <c r="D26" s="51" t="s">
        <v>48</v>
      </c>
      <c r="E26" s="50"/>
      <c r="F26" s="51" t="s">
        <v>49</v>
      </c>
      <c r="G26" s="50"/>
      <c r="H26" s="50"/>
      <c r="I26" s="50"/>
      <c r="J26" s="50"/>
      <c r="K26" s="50"/>
      <c r="L26" s="383">
        <v>0.21</v>
      </c>
      <c r="M26" s="384"/>
      <c r="N26" s="384"/>
      <c r="O26" s="384"/>
      <c r="P26" s="50"/>
      <c r="Q26" s="50"/>
      <c r="R26" s="50"/>
      <c r="S26" s="50"/>
      <c r="T26" s="50"/>
      <c r="U26" s="50"/>
      <c r="V26" s="50"/>
      <c r="W26" s="385">
        <f>ROUND(AZ51,2)</f>
        <v>0</v>
      </c>
      <c r="X26" s="384"/>
      <c r="Y26" s="384"/>
      <c r="Z26" s="384"/>
      <c r="AA26" s="384"/>
      <c r="AB26" s="384"/>
      <c r="AC26" s="384"/>
      <c r="AD26" s="384"/>
      <c r="AE26" s="384"/>
      <c r="AF26" s="50"/>
      <c r="AG26" s="50"/>
      <c r="AH26" s="50"/>
      <c r="AI26" s="50"/>
      <c r="AJ26" s="50"/>
      <c r="AK26" s="385">
        <f>ROUND(AV51,2)</f>
        <v>0</v>
      </c>
      <c r="AL26" s="384"/>
      <c r="AM26" s="384"/>
      <c r="AN26" s="384"/>
      <c r="AO26" s="384"/>
      <c r="AP26" s="50"/>
      <c r="AQ26" s="52"/>
      <c r="BE26" s="373"/>
    </row>
    <row r="27" spans="2:71" s="2" customFormat="1" ht="14.45" customHeight="1">
      <c r="B27" s="49"/>
      <c r="C27" s="50"/>
      <c r="D27" s="50"/>
      <c r="E27" s="50"/>
      <c r="F27" s="51" t="s">
        <v>50</v>
      </c>
      <c r="G27" s="50"/>
      <c r="H27" s="50"/>
      <c r="I27" s="50"/>
      <c r="J27" s="50"/>
      <c r="K27" s="50"/>
      <c r="L27" s="383">
        <v>0.15</v>
      </c>
      <c r="M27" s="384"/>
      <c r="N27" s="384"/>
      <c r="O27" s="384"/>
      <c r="P27" s="50"/>
      <c r="Q27" s="50"/>
      <c r="R27" s="50"/>
      <c r="S27" s="50"/>
      <c r="T27" s="50"/>
      <c r="U27" s="50"/>
      <c r="V27" s="50"/>
      <c r="W27" s="385">
        <f>ROUND(BA51,2)</f>
        <v>0</v>
      </c>
      <c r="X27" s="384"/>
      <c r="Y27" s="384"/>
      <c r="Z27" s="384"/>
      <c r="AA27" s="384"/>
      <c r="AB27" s="384"/>
      <c r="AC27" s="384"/>
      <c r="AD27" s="384"/>
      <c r="AE27" s="384"/>
      <c r="AF27" s="50"/>
      <c r="AG27" s="50"/>
      <c r="AH27" s="50"/>
      <c r="AI27" s="50"/>
      <c r="AJ27" s="50"/>
      <c r="AK27" s="385">
        <f>ROUND(AW51,2)</f>
        <v>0</v>
      </c>
      <c r="AL27" s="384"/>
      <c r="AM27" s="384"/>
      <c r="AN27" s="384"/>
      <c r="AO27" s="384"/>
      <c r="AP27" s="50"/>
      <c r="AQ27" s="52"/>
      <c r="BE27" s="373"/>
    </row>
    <row r="28" spans="2:71" s="2" customFormat="1" ht="14.45" hidden="1" customHeight="1">
      <c r="B28" s="49"/>
      <c r="C28" s="50"/>
      <c r="D28" s="50"/>
      <c r="E28" s="50"/>
      <c r="F28" s="51" t="s">
        <v>51</v>
      </c>
      <c r="G28" s="50"/>
      <c r="H28" s="50"/>
      <c r="I28" s="50"/>
      <c r="J28" s="50"/>
      <c r="K28" s="50"/>
      <c r="L28" s="383">
        <v>0.21</v>
      </c>
      <c r="M28" s="384"/>
      <c r="N28" s="384"/>
      <c r="O28" s="384"/>
      <c r="P28" s="50"/>
      <c r="Q28" s="50"/>
      <c r="R28" s="50"/>
      <c r="S28" s="50"/>
      <c r="T28" s="50"/>
      <c r="U28" s="50"/>
      <c r="V28" s="50"/>
      <c r="W28" s="385">
        <f>ROUND(BB51,2)</f>
        <v>0</v>
      </c>
      <c r="X28" s="384"/>
      <c r="Y28" s="384"/>
      <c r="Z28" s="384"/>
      <c r="AA28" s="384"/>
      <c r="AB28" s="384"/>
      <c r="AC28" s="384"/>
      <c r="AD28" s="384"/>
      <c r="AE28" s="384"/>
      <c r="AF28" s="50"/>
      <c r="AG28" s="50"/>
      <c r="AH28" s="50"/>
      <c r="AI28" s="50"/>
      <c r="AJ28" s="50"/>
      <c r="AK28" s="385">
        <v>0</v>
      </c>
      <c r="AL28" s="384"/>
      <c r="AM28" s="384"/>
      <c r="AN28" s="384"/>
      <c r="AO28" s="384"/>
      <c r="AP28" s="50"/>
      <c r="AQ28" s="52"/>
      <c r="BE28" s="373"/>
    </row>
    <row r="29" spans="2:71" s="2" customFormat="1" ht="14.45" hidden="1" customHeight="1">
      <c r="B29" s="49"/>
      <c r="C29" s="50"/>
      <c r="D29" s="50"/>
      <c r="E29" s="50"/>
      <c r="F29" s="51" t="s">
        <v>52</v>
      </c>
      <c r="G29" s="50"/>
      <c r="H29" s="50"/>
      <c r="I29" s="50"/>
      <c r="J29" s="50"/>
      <c r="K29" s="50"/>
      <c r="L29" s="383">
        <v>0.15</v>
      </c>
      <c r="M29" s="384"/>
      <c r="N29" s="384"/>
      <c r="O29" s="384"/>
      <c r="P29" s="50"/>
      <c r="Q29" s="50"/>
      <c r="R29" s="50"/>
      <c r="S29" s="50"/>
      <c r="T29" s="50"/>
      <c r="U29" s="50"/>
      <c r="V29" s="50"/>
      <c r="W29" s="385">
        <f>ROUND(BC51,2)</f>
        <v>0</v>
      </c>
      <c r="X29" s="384"/>
      <c r="Y29" s="384"/>
      <c r="Z29" s="384"/>
      <c r="AA29" s="384"/>
      <c r="AB29" s="384"/>
      <c r="AC29" s="384"/>
      <c r="AD29" s="384"/>
      <c r="AE29" s="384"/>
      <c r="AF29" s="50"/>
      <c r="AG29" s="50"/>
      <c r="AH29" s="50"/>
      <c r="AI29" s="50"/>
      <c r="AJ29" s="50"/>
      <c r="AK29" s="385">
        <v>0</v>
      </c>
      <c r="AL29" s="384"/>
      <c r="AM29" s="384"/>
      <c r="AN29" s="384"/>
      <c r="AO29" s="384"/>
      <c r="AP29" s="50"/>
      <c r="AQ29" s="52"/>
      <c r="BE29" s="373"/>
    </row>
    <row r="30" spans="2:71" s="2" customFormat="1" ht="14.45" hidden="1" customHeight="1">
      <c r="B30" s="49"/>
      <c r="C30" s="50"/>
      <c r="D30" s="50"/>
      <c r="E30" s="50"/>
      <c r="F30" s="51" t="s">
        <v>53</v>
      </c>
      <c r="G30" s="50"/>
      <c r="H30" s="50"/>
      <c r="I30" s="50"/>
      <c r="J30" s="50"/>
      <c r="K30" s="50"/>
      <c r="L30" s="383">
        <v>0</v>
      </c>
      <c r="M30" s="384"/>
      <c r="N30" s="384"/>
      <c r="O30" s="384"/>
      <c r="P30" s="50"/>
      <c r="Q30" s="50"/>
      <c r="R30" s="50"/>
      <c r="S30" s="50"/>
      <c r="T30" s="50"/>
      <c r="U30" s="50"/>
      <c r="V30" s="50"/>
      <c r="W30" s="385">
        <f>ROUND(BD51,2)</f>
        <v>0</v>
      </c>
      <c r="X30" s="384"/>
      <c r="Y30" s="384"/>
      <c r="Z30" s="384"/>
      <c r="AA30" s="384"/>
      <c r="AB30" s="384"/>
      <c r="AC30" s="384"/>
      <c r="AD30" s="384"/>
      <c r="AE30" s="384"/>
      <c r="AF30" s="50"/>
      <c r="AG30" s="50"/>
      <c r="AH30" s="50"/>
      <c r="AI30" s="50"/>
      <c r="AJ30" s="50"/>
      <c r="AK30" s="385">
        <v>0</v>
      </c>
      <c r="AL30" s="384"/>
      <c r="AM30" s="384"/>
      <c r="AN30" s="384"/>
      <c r="AO30" s="384"/>
      <c r="AP30" s="50"/>
      <c r="AQ30" s="52"/>
      <c r="BE30" s="373"/>
    </row>
    <row r="31" spans="2:71" s="1" customFormat="1" ht="6.95" customHeight="1">
      <c r="B31" s="43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7"/>
      <c r="BE31" s="373"/>
    </row>
    <row r="32" spans="2:71" s="1" customFormat="1" ht="25.9" customHeight="1">
      <c r="B32" s="43"/>
      <c r="C32" s="53"/>
      <c r="D32" s="54" t="s">
        <v>54</v>
      </c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6" t="s">
        <v>55</v>
      </c>
      <c r="U32" s="55"/>
      <c r="V32" s="55"/>
      <c r="W32" s="55"/>
      <c r="X32" s="386" t="s">
        <v>56</v>
      </c>
      <c r="Y32" s="387"/>
      <c r="Z32" s="387"/>
      <c r="AA32" s="387"/>
      <c r="AB32" s="387"/>
      <c r="AC32" s="55"/>
      <c r="AD32" s="55"/>
      <c r="AE32" s="55"/>
      <c r="AF32" s="55"/>
      <c r="AG32" s="55"/>
      <c r="AH32" s="55"/>
      <c r="AI32" s="55"/>
      <c r="AJ32" s="55"/>
      <c r="AK32" s="388">
        <f>SUM(AK23:AK30)</f>
        <v>0</v>
      </c>
      <c r="AL32" s="387"/>
      <c r="AM32" s="387"/>
      <c r="AN32" s="387"/>
      <c r="AO32" s="389"/>
      <c r="AP32" s="53"/>
      <c r="AQ32" s="57"/>
      <c r="BE32" s="373"/>
    </row>
    <row r="33" spans="2:56" s="1" customFormat="1" ht="6.95" customHeight="1">
      <c r="B33" s="43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7"/>
    </row>
    <row r="34" spans="2:56" s="1" customFormat="1" ht="6.95" customHeight="1"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59"/>
      <c r="R34" s="59"/>
      <c r="S34" s="59"/>
      <c r="T34" s="59"/>
      <c r="U34" s="59"/>
      <c r="V34" s="59"/>
      <c r="W34" s="59"/>
      <c r="X34" s="59"/>
      <c r="Y34" s="59"/>
      <c r="Z34" s="59"/>
      <c r="AA34" s="59"/>
      <c r="AB34" s="59"/>
      <c r="AC34" s="59"/>
      <c r="AD34" s="59"/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  <c r="AQ34" s="60"/>
    </row>
    <row r="38" spans="2:56" s="1" customFormat="1" ht="6.95" customHeight="1">
      <c r="B38" s="61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3"/>
    </row>
    <row r="39" spans="2:56" s="1" customFormat="1" ht="36.950000000000003" customHeight="1">
      <c r="B39" s="43"/>
      <c r="C39" s="64" t="s">
        <v>57</v>
      </c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3"/>
    </row>
    <row r="40" spans="2:56" s="1" customFormat="1" ht="6.95" customHeight="1">
      <c r="B40" s="43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3"/>
    </row>
    <row r="41" spans="2:56" s="3" customFormat="1" ht="14.45" customHeight="1">
      <c r="B41" s="66"/>
      <c r="C41" s="67" t="s">
        <v>15</v>
      </c>
      <c r="D41" s="68"/>
      <c r="E41" s="68"/>
      <c r="F41" s="68"/>
      <c r="G41" s="68"/>
      <c r="H41" s="68"/>
      <c r="I41" s="68"/>
      <c r="J41" s="68"/>
      <c r="K41" s="68"/>
      <c r="L41" s="68" t="str">
        <f>K5</f>
        <v>N17-211_3_R2</v>
      </c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68"/>
      <c r="AO41" s="68"/>
      <c r="AP41" s="68"/>
      <c r="AQ41" s="68"/>
      <c r="AR41" s="69"/>
    </row>
    <row r="42" spans="2:56" s="4" customFormat="1" ht="36.950000000000003" customHeight="1">
      <c r="B42" s="70"/>
      <c r="C42" s="71" t="s">
        <v>18</v>
      </c>
      <c r="D42" s="72"/>
      <c r="E42" s="72"/>
      <c r="F42" s="72"/>
      <c r="G42" s="72"/>
      <c r="H42" s="72"/>
      <c r="I42" s="72"/>
      <c r="J42" s="72"/>
      <c r="K42" s="72"/>
      <c r="L42" s="390" t="str">
        <f>K6</f>
        <v>Jednotka NIP a DIOP v budově D2</v>
      </c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391"/>
      <c r="AN42" s="391"/>
      <c r="AO42" s="391"/>
      <c r="AP42" s="72"/>
      <c r="AQ42" s="72"/>
      <c r="AR42" s="73"/>
    </row>
    <row r="43" spans="2:56" s="1" customFormat="1" ht="6.95" customHeight="1">
      <c r="B43" s="43"/>
      <c r="C43" s="65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3"/>
    </row>
    <row r="44" spans="2:56" s="1" customFormat="1">
      <c r="B44" s="43"/>
      <c r="C44" s="67" t="s">
        <v>24</v>
      </c>
      <c r="D44" s="65"/>
      <c r="E44" s="65"/>
      <c r="F44" s="65"/>
      <c r="G44" s="65"/>
      <c r="H44" s="65"/>
      <c r="I44" s="65"/>
      <c r="J44" s="65"/>
      <c r="K44" s="65"/>
      <c r="L44" s="74" t="str">
        <f>IF(K8="","",K8)</f>
        <v>Olomouc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7" t="s">
        <v>26</v>
      </c>
      <c r="AJ44" s="65"/>
      <c r="AK44" s="65"/>
      <c r="AL44" s="65"/>
      <c r="AM44" s="392" t="str">
        <f>IF(AN8= "","",AN8)</f>
        <v>14. 11. 2017</v>
      </c>
      <c r="AN44" s="392"/>
      <c r="AO44" s="65"/>
      <c r="AP44" s="65"/>
      <c r="AQ44" s="65"/>
      <c r="AR44" s="63"/>
    </row>
    <row r="45" spans="2:56" s="1" customFormat="1" ht="6.95" customHeight="1">
      <c r="B45" s="43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3"/>
    </row>
    <row r="46" spans="2:56" s="1" customFormat="1">
      <c r="B46" s="43"/>
      <c r="C46" s="67" t="s">
        <v>32</v>
      </c>
      <c r="D46" s="65"/>
      <c r="E46" s="65"/>
      <c r="F46" s="65"/>
      <c r="G46" s="65"/>
      <c r="H46" s="65"/>
      <c r="I46" s="65"/>
      <c r="J46" s="65"/>
      <c r="K46" s="65"/>
      <c r="L46" s="68" t="str">
        <f>IF(E11= "","",E11)</f>
        <v>Fakultní nemocnice Olomouc, příspěvková organizace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7" t="s">
        <v>39</v>
      </c>
      <c r="AJ46" s="65"/>
      <c r="AK46" s="65"/>
      <c r="AL46" s="65"/>
      <c r="AM46" s="393" t="str">
        <f>IF(E17="","",E17)</f>
        <v>PPS KANIA</v>
      </c>
      <c r="AN46" s="393"/>
      <c r="AO46" s="393"/>
      <c r="AP46" s="393"/>
      <c r="AQ46" s="65"/>
      <c r="AR46" s="63"/>
      <c r="AS46" s="394" t="s">
        <v>58</v>
      </c>
      <c r="AT46" s="395"/>
      <c r="AU46" s="76"/>
      <c r="AV46" s="76"/>
      <c r="AW46" s="76"/>
      <c r="AX46" s="76"/>
      <c r="AY46" s="76"/>
      <c r="AZ46" s="76"/>
      <c r="BA46" s="76"/>
      <c r="BB46" s="76"/>
      <c r="BC46" s="76"/>
      <c r="BD46" s="77"/>
    </row>
    <row r="47" spans="2:56" s="1" customFormat="1">
      <c r="B47" s="43"/>
      <c r="C47" s="67" t="s">
        <v>37</v>
      </c>
      <c r="D47" s="65"/>
      <c r="E47" s="65"/>
      <c r="F47" s="65"/>
      <c r="G47" s="65"/>
      <c r="H47" s="65"/>
      <c r="I47" s="65"/>
      <c r="J47" s="65"/>
      <c r="K47" s="65"/>
      <c r="L47" s="68" t="str">
        <f>IF(E14= "Vyplň údaj","",E14)</f>
        <v/>
      </c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3"/>
      <c r="AS47" s="396"/>
      <c r="AT47" s="397"/>
      <c r="AU47" s="78"/>
      <c r="AV47" s="78"/>
      <c r="AW47" s="78"/>
      <c r="AX47" s="78"/>
      <c r="AY47" s="78"/>
      <c r="AZ47" s="78"/>
      <c r="BA47" s="78"/>
      <c r="BB47" s="78"/>
      <c r="BC47" s="78"/>
      <c r="BD47" s="79"/>
    </row>
    <row r="48" spans="2:56" s="1" customFormat="1" ht="10.9" customHeight="1">
      <c r="B48" s="43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3"/>
      <c r="AS48" s="398"/>
      <c r="AT48" s="399"/>
      <c r="AU48" s="44"/>
      <c r="AV48" s="44"/>
      <c r="AW48" s="44"/>
      <c r="AX48" s="44"/>
      <c r="AY48" s="44"/>
      <c r="AZ48" s="44"/>
      <c r="BA48" s="44"/>
      <c r="BB48" s="44"/>
      <c r="BC48" s="44"/>
      <c r="BD48" s="80"/>
    </row>
    <row r="49" spans="1:91" s="1" customFormat="1" ht="29.25" customHeight="1">
      <c r="B49" s="43"/>
      <c r="C49" s="400" t="s">
        <v>59</v>
      </c>
      <c r="D49" s="401"/>
      <c r="E49" s="401"/>
      <c r="F49" s="401"/>
      <c r="G49" s="401"/>
      <c r="H49" s="81"/>
      <c r="I49" s="402" t="s">
        <v>60</v>
      </c>
      <c r="J49" s="401"/>
      <c r="K49" s="401"/>
      <c r="L49" s="401"/>
      <c r="M49" s="401"/>
      <c r="N49" s="401"/>
      <c r="O49" s="401"/>
      <c r="P49" s="401"/>
      <c r="Q49" s="401"/>
      <c r="R49" s="401"/>
      <c r="S49" s="401"/>
      <c r="T49" s="401"/>
      <c r="U49" s="401"/>
      <c r="V49" s="401"/>
      <c r="W49" s="401"/>
      <c r="X49" s="401"/>
      <c r="Y49" s="401"/>
      <c r="Z49" s="401"/>
      <c r="AA49" s="401"/>
      <c r="AB49" s="401"/>
      <c r="AC49" s="401"/>
      <c r="AD49" s="401"/>
      <c r="AE49" s="401"/>
      <c r="AF49" s="401"/>
      <c r="AG49" s="403" t="s">
        <v>61</v>
      </c>
      <c r="AH49" s="401"/>
      <c r="AI49" s="401"/>
      <c r="AJ49" s="401"/>
      <c r="AK49" s="401"/>
      <c r="AL49" s="401"/>
      <c r="AM49" s="401"/>
      <c r="AN49" s="402" t="s">
        <v>62</v>
      </c>
      <c r="AO49" s="401"/>
      <c r="AP49" s="401"/>
      <c r="AQ49" s="82" t="s">
        <v>63</v>
      </c>
      <c r="AR49" s="63"/>
      <c r="AS49" s="83" t="s">
        <v>64</v>
      </c>
      <c r="AT49" s="84" t="s">
        <v>65</v>
      </c>
      <c r="AU49" s="84" t="s">
        <v>66</v>
      </c>
      <c r="AV49" s="84" t="s">
        <v>67</v>
      </c>
      <c r="AW49" s="84" t="s">
        <v>68</v>
      </c>
      <c r="AX49" s="84" t="s">
        <v>69</v>
      </c>
      <c r="AY49" s="84" t="s">
        <v>70</v>
      </c>
      <c r="AZ49" s="84" t="s">
        <v>71</v>
      </c>
      <c r="BA49" s="84" t="s">
        <v>72</v>
      </c>
      <c r="BB49" s="84" t="s">
        <v>73</v>
      </c>
      <c r="BC49" s="84" t="s">
        <v>74</v>
      </c>
      <c r="BD49" s="85" t="s">
        <v>75</v>
      </c>
    </row>
    <row r="50" spans="1:91" s="1" customFormat="1" ht="10.9" customHeight="1">
      <c r="B50" s="43"/>
      <c r="C50" s="65"/>
      <c r="D50" s="65"/>
      <c r="E50" s="65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3"/>
      <c r="AS50" s="86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8"/>
    </row>
    <row r="51" spans="1:91" s="4" customFormat="1" ht="32.450000000000003" customHeight="1">
      <c r="B51" s="70"/>
      <c r="C51" s="89" t="s">
        <v>76</v>
      </c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412">
        <f>ROUND(AG52+AG53+AG66,2)</f>
        <v>0</v>
      </c>
      <c r="AH51" s="412"/>
      <c r="AI51" s="412"/>
      <c r="AJ51" s="412"/>
      <c r="AK51" s="412"/>
      <c r="AL51" s="412"/>
      <c r="AM51" s="412"/>
      <c r="AN51" s="413">
        <f t="shared" ref="AN51:AN70" si="0">SUM(AG51,AT51)</f>
        <v>0</v>
      </c>
      <c r="AO51" s="413"/>
      <c r="AP51" s="413"/>
      <c r="AQ51" s="91" t="s">
        <v>34</v>
      </c>
      <c r="AR51" s="73"/>
      <c r="AS51" s="92">
        <f>ROUND(AS52+AS53+AS66,2)</f>
        <v>0</v>
      </c>
      <c r="AT51" s="93">
        <f t="shared" ref="AT51:AT70" si="1">ROUND(SUM(AV51:AW51),2)</f>
        <v>0</v>
      </c>
      <c r="AU51" s="94">
        <f>ROUND(AU52+AU53+AU66,5)</f>
        <v>0</v>
      </c>
      <c r="AV51" s="93">
        <f>ROUND(AZ51*L26,2)</f>
        <v>0</v>
      </c>
      <c r="AW51" s="93">
        <f>ROUND(BA51*L27,2)</f>
        <v>0</v>
      </c>
      <c r="AX51" s="93">
        <f>ROUND(BB51*L26,2)</f>
        <v>0</v>
      </c>
      <c r="AY51" s="93">
        <f>ROUND(BC51*L27,2)</f>
        <v>0</v>
      </c>
      <c r="AZ51" s="93">
        <f>ROUND(AZ52+AZ53+AZ66,2)</f>
        <v>0</v>
      </c>
      <c r="BA51" s="93">
        <f>ROUND(BA52+BA53+BA66,2)</f>
        <v>0</v>
      </c>
      <c r="BB51" s="93">
        <f>ROUND(BB52+BB53+BB66,2)</f>
        <v>0</v>
      </c>
      <c r="BC51" s="93">
        <f>ROUND(BC52+BC53+BC66,2)</f>
        <v>0</v>
      </c>
      <c r="BD51" s="95">
        <f>ROUND(BD52+BD53+BD66,2)</f>
        <v>0</v>
      </c>
      <c r="BS51" s="96" t="s">
        <v>77</v>
      </c>
      <c r="BT51" s="96" t="s">
        <v>78</v>
      </c>
      <c r="BU51" s="97" t="s">
        <v>79</v>
      </c>
      <c r="BV51" s="96" t="s">
        <v>80</v>
      </c>
      <c r="BW51" s="96" t="s">
        <v>7</v>
      </c>
      <c r="BX51" s="96" t="s">
        <v>81</v>
      </c>
      <c r="CL51" s="96" t="s">
        <v>21</v>
      </c>
    </row>
    <row r="52" spans="1:91" s="5" customFormat="1" ht="22.5" customHeight="1">
      <c r="A52" s="98" t="s">
        <v>82</v>
      </c>
      <c r="B52" s="99"/>
      <c r="C52" s="100"/>
      <c r="D52" s="406" t="s">
        <v>83</v>
      </c>
      <c r="E52" s="406"/>
      <c r="F52" s="406"/>
      <c r="G52" s="406"/>
      <c r="H52" s="406"/>
      <c r="I52" s="101"/>
      <c r="J52" s="406" t="s">
        <v>84</v>
      </c>
      <c r="K52" s="406"/>
      <c r="L52" s="406"/>
      <c r="M52" s="406"/>
      <c r="N52" s="406"/>
      <c r="O52" s="406"/>
      <c r="P52" s="406"/>
      <c r="Q52" s="406"/>
      <c r="R52" s="406"/>
      <c r="S52" s="406"/>
      <c r="T52" s="406"/>
      <c r="U52" s="406"/>
      <c r="V52" s="406"/>
      <c r="W52" s="406"/>
      <c r="X52" s="406"/>
      <c r="Y52" s="406"/>
      <c r="Z52" s="406"/>
      <c r="AA52" s="406"/>
      <c r="AB52" s="406"/>
      <c r="AC52" s="406"/>
      <c r="AD52" s="406"/>
      <c r="AE52" s="406"/>
      <c r="AF52" s="406"/>
      <c r="AG52" s="404">
        <f>'VON - Vedlejší a ostatní ...'!J27</f>
        <v>0</v>
      </c>
      <c r="AH52" s="405"/>
      <c r="AI52" s="405"/>
      <c r="AJ52" s="405"/>
      <c r="AK52" s="405"/>
      <c r="AL52" s="405"/>
      <c r="AM52" s="405"/>
      <c r="AN52" s="404">
        <f t="shared" si="0"/>
        <v>0</v>
      </c>
      <c r="AO52" s="405"/>
      <c r="AP52" s="405"/>
      <c r="AQ52" s="102" t="s">
        <v>85</v>
      </c>
      <c r="AR52" s="103"/>
      <c r="AS52" s="104">
        <v>0</v>
      </c>
      <c r="AT52" s="105">
        <f t="shared" si="1"/>
        <v>0</v>
      </c>
      <c r="AU52" s="106">
        <f>'VON - Vedlejší a ostatní ...'!P83</f>
        <v>0</v>
      </c>
      <c r="AV52" s="105">
        <f>'VON - Vedlejší a ostatní ...'!J30</f>
        <v>0</v>
      </c>
      <c r="AW52" s="105">
        <f>'VON - Vedlejší a ostatní ...'!J31</f>
        <v>0</v>
      </c>
      <c r="AX52" s="105">
        <f>'VON - Vedlejší a ostatní ...'!J32</f>
        <v>0</v>
      </c>
      <c r="AY52" s="105">
        <f>'VON - Vedlejší a ostatní ...'!J33</f>
        <v>0</v>
      </c>
      <c r="AZ52" s="105">
        <f>'VON - Vedlejší a ostatní ...'!F30</f>
        <v>0</v>
      </c>
      <c r="BA52" s="105">
        <f>'VON - Vedlejší a ostatní ...'!F31</f>
        <v>0</v>
      </c>
      <c r="BB52" s="105">
        <f>'VON - Vedlejší a ostatní ...'!F32</f>
        <v>0</v>
      </c>
      <c r="BC52" s="105">
        <f>'VON - Vedlejší a ostatní ...'!F33</f>
        <v>0</v>
      </c>
      <c r="BD52" s="107">
        <f>'VON - Vedlejší a ostatní ...'!F34</f>
        <v>0</v>
      </c>
      <c r="BT52" s="108" t="s">
        <v>86</v>
      </c>
      <c r="BV52" s="108" t="s">
        <v>80</v>
      </c>
      <c r="BW52" s="108" t="s">
        <v>87</v>
      </c>
      <c r="BX52" s="108" t="s">
        <v>7</v>
      </c>
      <c r="CL52" s="108" t="s">
        <v>21</v>
      </c>
      <c r="CM52" s="108" t="s">
        <v>88</v>
      </c>
    </row>
    <row r="53" spans="1:91" s="5" customFormat="1" ht="22.5" customHeight="1">
      <c r="B53" s="99"/>
      <c r="C53" s="100"/>
      <c r="D53" s="406" t="s">
        <v>89</v>
      </c>
      <c r="E53" s="406"/>
      <c r="F53" s="406"/>
      <c r="G53" s="406"/>
      <c r="H53" s="406"/>
      <c r="I53" s="101"/>
      <c r="J53" s="406" t="s">
        <v>90</v>
      </c>
      <c r="K53" s="406"/>
      <c r="L53" s="406"/>
      <c r="M53" s="406"/>
      <c r="N53" s="406"/>
      <c r="O53" s="406"/>
      <c r="P53" s="406"/>
      <c r="Q53" s="406"/>
      <c r="R53" s="406"/>
      <c r="S53" s="406"/>
      <c r="T53" s="406"/>
      <c r="U53" s="406"/>
      <c r="V53" s="406"/>
      <c r="W53" s="406"/>
      <c r="X53" s="406"/>
      <c r="Y53" s="406"/>
      <c r="Z53" s="406"/>
      <c r="AA53" s="406"/>
      <c r="AB53" s="406"/>
      <c r="AC53" s="406"/>
      <c r="AD53" s="406"/>
      <c r="AE53" s="406"/>
      <c r="AF53" s="406"/>
      <c r="AG53" s="407">
        <f>ROUND(AG54+SUM(AG55:AG58),2)</f>
        <v>0</v>
      </c>
      <c r="AH53" s="405"/>
      <c r="AI53" s="405"/>
      <c r="AJ53" s="405"/>
      <c r="AK53" s="405"/>
      <c r="AL53" s="405"/>
      <c r="AM53" s="405"/>
      <c r="AN53" s="404">
        <f t="shared" si="0"/>
        <v>0</v>
      </c>
      <c r="AO53" s="405"/>
      <c r="AP53" s="405"/>
      <c r="AQ53" s="102" t="s">
        <v>85</v>
      </c>
      <c r="AR53" s="103"/>
      <c r="AS53" s="104">
        <f>ROUND(AS54+SUM(AS55:AS58),2)</f>
        <v>0</v>
      </c>
      <c r="AT53" s="105">
        <f t="shared" si="1"/>
        <v>0</v>
      </c>
      <c r="AU53" s="106">
        <f>ROUND(AU54+SUM(AU55:AU58),5)</f>
        <v>0</v>
      </c>
      <c r="AV53" s="105">
        <f>ROUND(AZ53*L26,2)</f>
        <v>0</v>
      </c>
      <c r="AW53" s="105">
        <f>ROUND(BA53*L27,2)</f>
        <v>0</v>
      </c>
      <c r="AX53" s="105">
        <f>ROUND(BB53*L26,2)</f>
        <v>0</v>
      </c>
      <c r="AY53" s="105">
        <f>ROUND(BC53*L27,2)</f>
        <v>0</v>
      </c>
      <c r="AZ53" s="105">
        <f>ROUND(AZ54+SUM(AZ55:AZ58),2)</f>
        <v>0</v>
      </c>
      <c r="BA53" s="105">
        <f>ROUND(BA54+SUM(BA55:BA58),2)</f>
        <v>0</v>
      </c>
      <c r="BB53" s="105">
        <f>ROUND(BB54+SUM(BB55:BB58),2)</f>
        <v>0</v>
      </c>
      <c r="BC53" s="105">
        <f>ROUND(BC54+SUM(BC55:BC58),2)</f>
        <v>0</v>
      </c>
      <c r="BD53" s="107">
        <f>ROUND(BD54+SUM(BD55:BD58),2)</f>
        <v>0</v>
      </c>
      <c r="BS53" s="108" t="s">
        <v>77</v>
      </c>
      <c r="BT53" s="108" t="s">
        <v>86</v>
      </c>
      <c r="BU53" s="108" t="s">
        <v>79</v>
      </c>
      <c r="BV53" s="108" t="s">
        <v>80</v>
      </c>
      <c r="BW53" s="108" t="s">
        <v>91</v>
      </c>
      <c r="BX53" s="108" t="s">
        <v>7</v>
      </c>
      <c r="CL53" s="108" t="s">
        <v>21</v>
      </c>
      <c r="CM53" s="108" t="s">
        <v>88</v>
      </c>
    </row>
    <row r="54" spans="1:91" s="6" customFormat="1" ht="34.5" customHeight="1">
      <c r="A54" s="98" t="s">
        <v>82</v>
      </c>
      <c r="B54" s="109"/>
      <c r="C54" s="110"/>
      <c r="D54" s="110"/>
      <c r="E54" s="410" t="s">
        <v>92</v>
      </c>
      <c r="F54" s="410"/>
      <c r="G54" s="410"/>
      <c r="H54" s="410"/>
      <c r="I54" s="410"/>
      <c r="J54" s="110"/>
      <c r="K54" s="410" t="s">
        <v>93</v>
      </c>
      <c r="L54" s="410"/>
      <c r="M54" s="410"/>
      <c r="N54" s="410"/>
      <c r="O54" s="410"/>
      <c r="P54" s="410"/>
      <c r="Q54" s="410"/>
      <c r="R54" s="410"/>
      <c r="S54" s="410"/>
      <c r="T54" s="410"/>
      <c r="U54" s="410"/>
      <c r="V54" s="410"/>
      <c r="W54" s="410"/>
      <c r="X54" s="410"/>
      <c r="Y54" s="410"/>
      <c r="Z54" s="410"/>
      <c r="AA54" s="410"/>
      <c r="AB54" s="410"/>
      <c r="AC54" s="410"/>
      <c r="AD54" s="410"/>
      <c r="AE54" s="410"/>
      <c r="AF54" s="410"/>
      <c r="AG54" s="408">
        <f>'D.1.1_SO 01 - Architekton...'!J29</f>
        <v>0</v>
      </c>
      <c r="AH54" s="409"/>
      <c r="AI54" s="409"/>
      <c r="AJ54" s="409"/>
      <c r="AK54" s="409"/>
      <c r="AL54" s="409"/>
      <c r="AM54" s="409"/>
      <c r="AN54" s="408">
        <f t="shared" si="0"/>
        <v>0</v>
      </c>
      <c r="AO54" s="409"/>
      <c r="AP54" s="409"/>
      <c r="AQ54" s="111" t="s">
        <v>94</v>
      </c>
      <c r="AR54" s="112"/>
      <c r="AS54" s="113">
        <v>0</v>
      </c>
      <c r="AT54" s="114">
        <f t="shared" si="1"/>
        <v>0</v>
      </c>
      <c r="AU54" s="115">
        <f>'D.1.1_SO 01 - Architekton...'!P106</f>
        <v>0</v>
      </c>
      <c r="AV54" s="114">
        <f>'D.1.1_SO 01 - Architekton...'!J32</f>
        <v>0</v>
      </c>
      <c r="AW54" s="114">
        <f>'D.1.1_SO 01 - Architekton...'!J33</f>
        <v>0</v>
      </c>
      <c r="AX54" s="114">
        <f>'D.1.1_SO 01 - Architekton...'!J34</f>
        <v>0</v>
      </c>
      <c r="AY54" s="114">
        <f>'D.1.1_SO 01 - Architekton...'!J35</f>
        <v>0</v>
      </c>
      <c r="AZ54" s="114">
        <f>'D.1.1_SO 01 - Architekton...'!F32</f>
        <v>0</v>
      </c>
      <c r="BA54" s="114">
        <f>'D.1.1_SO 01 - Architekton...'!F33</f>
        <v>0</v>
      </c>
      <c r="BB54" s="114">
        <f>'D.1.1_SO 01 - Architekton...'!F34</f>
        <v>0</v>
      </c>
      <c r="BC54" s="114">
        <f>'D.1.1_SO 01 - Architekton...'!F35</f>
        <v>0</v>
      </c>
      <c r="BD54" s="116">
        <f>'D.1.1_SO 01 - Architekton...'!F36</f>
        <v>0</v>
      </c>
      <c r="BT54" s="117" t="s">
        <v>88</v>
      </c>
      <c r="BV54" s="117" t="s">
        <v>80</v>
      </c>
      <c r="BW54" s="117" t="s">
        <v>95</v>
      </c>
      <c r="BX54" s="117" t="s">
        <v>91</v>
      </c>
      <c r="CL54" s="117" t="s">
        <v>21</v>
      </c>
    </row>
    <row r="55" spans="1:91" s="6" customFormat="1" ht="34.5" customHeight="1">
      <c r="A55" s="98" t="s">
        <v>82</v>
      </c>
      <c r="B55" s="109"/>
      <c r="C55" s="110"/>
      <c r="D55" s="110"/>
      <c r="E55" s="410" t="s">
        <v>96</v>
      </c>
      <c r="F55" s="410"/>
      <c r="G55" s="410"/>
      <c r="H55" s="410"/>
      <c r="I55" s="410"/>
      <c r="J55" s="110"/>
      <c r="K55" s="410" t="s">
        <v>93</v>
      </c>
      <c r="L55" s="410"/>
      <c r="M55" s="410"/>
      <c r="N55" s="410"/>
      <c r="O55" s="410"/>
      <c r="P55" s="410"/>
      <c r="Q55" s="410"/>
      <c r="R55" s="410"/>
      <c r="S55" s="410"/>
      <c r="T55" s="410"/>
      <c r="U55" s="410"/>
      <c r="V55" s="410"/>
      <c r="W55" s="410"/>
      <c r="X55" s="410"/>
      <c r="Y55" s="410"/>
      <c r="Z55" s="410"/>
      <c r="AA55" s="410"/>
      <c r="AB55" s="410"/>
      <c r="AC55" s="410"/>
      <c r="AD55" s="410"/>
      <c r="AE55" s="410"/>
      <c r="AF55" s="410"/>
      <c r="AG55" s="408">
        <f>'D.1.1_SO 02 - Architekton...'!J29</f>
        <v>0</v>
      </c>
      <c r="AH55" s="409"/>
      <c r="AI55" s="409"/>
      <c r="AJ55" s="409"/>
      <c r="AK55" s="409"/>
      <c r="AL55" s="409"/>
      <c r="AM55" s="409"/>
      <c r="AN55" s="408">
        <f t="shared" si="0"/>
        <v>0</v>
      </c>
      <c r="AO55" s="409"/>
      <c r="AP55" s="409"/>
      <c r="AQ55" s="111" t="s">
        <v>94</v>
      </c>
      <c r="AR55" s="112"/>
      <c r="AS55" s="113">
        <v>0</v>
      </c>
      <c r="AT55" s="114">
        <f t="shared" si="1"/>
        <v>0</v>
      </c>
      <c r="AU55" s="115">
        <f>'D.1.1_SO 02 - Architekton...'!P101</f>
        <v>0</v>
      </c>
      <c r="AV55" s="114">
        <f>'D.1.1_SO 02 - Architekton...'!J32</f>
        <v>0</v>
      </c>
      <c r="AW55" s="114">
        <f>'D.1.1_SO 02 - Architekton...'!J33</f>
        <v>0</v>
      </c>
      <c r="AX55" s="114">
        <f>'D.1.1_SO 02 - Architekton...'!J34</f>
        <v>0</v>
      </c>
      <c r="AY55" s="114">
        <f>'D.1.1_SO 02 - Architekton...'!J35</f>
        <v>0</v>
      </c>
      <c r="AZ55" s="114">
        <f>'D.1.1_SO 02 - Architekton...'!F32</f>
        <v>0</v>
      </c>
      <c r="BA55" s="114">
        <f>'D.1.1_SO 02 - Architekton...'!F33</f>
        <v>0</v>
      </c>
      <c r="BB55" s="114">
        <f>'D.1.1_SO 02 - Architekton...'!F34</f>
        <v>0</v>
      </c>
      <c r="BC55" s="114">
        <f>'D.1.1_SO 02 - Architekton...'!F35</f>
        <v>0</v>
      </c>
      <c r="BD55" s="116">
        <f>'D.1.1_SO 02 - Architekton...'!F36</f>
        <v>0</v>
      </c>
      <c r="BT55" s="117" t="s">
        <v>88</v>
      </c>
      <c r="BV55" s="117" t="s">
        <v>80</v>
      </c>
      <c r="BW55" s="117" t="s">
        <v>97</v>
      </c>
      <c r="BX55" s="117" t="s">
        <v>91</v>
      </c>
      <c r="CL55" s="117" t="s">
        <v>21</v>
      </c>
    </row>
    <row r="56" spans="1:91" s="6" customFormat="1" ht="22.5" customHeight="1">
      <c r="A56" s="98" t="s">
        <v>82</v>
      </c>
      <c r="B56" s="109"/>
      <c r="C56" s="110"/>
      <c r="D56" s="110"/>
      <c r="E56" s="410" t="s">
        <v>98</v>
      </c>
      <c r="F56" s="410"/>
      <c r="G56" s="410"/>
      <c r="H56" s="410"/>
      <c r="I56" s="410"/>
      <c r="J56" s="110"/>
      <c r="K56" s="410" t="s">
        <v>99</v>
      </c>
      <c r="L56" s="410"/>
      <c r="M56" s="410"/>
      <c r="N56" s="410"/>
      <c r="O56" s="410"/>
      <c r="P56" s="410"/>
      <c r="Q56" s="410"/>
      <c r="R56" s="410"/>
      <c r="S56" s="410"/>
      <c r="T56" s="410"/>
      <c r="U56" s="410"/>
      <c r="V56" s="410"/>
      <c r="W56" s="410"/>
      <c r="X56" s="410"/>
      <c r="Y56" s="410"/>
      <c r="Z56" s="410"/>
      <c r="AA56" s="410"/>
      <c r="AB56" s="410"/>
      <c r="AC56" s="410"/>
      <c r="AD56" s="410"/>
      <c r="AE56" s="410"/>
      <c r="AF56" s="410"/>
      <c r="AG56" s="408">
        <f>'D.1.2 - Stavebně konstruk...'!J29</f>
        <v>0</v>
      </c>
      <c r="AH56" s="409"/>
      <c r="AI56" s="409"/>
      <c r="AJ56" s="409"/>
      <c r="AK56" s="409"/>
      <c r="AL56" s="409"/>
      <c r="AM56" s="409"/>
      <c r="AN56" s="408">
        <f t="shared" si="0"/>
        <v>0</v>
      </c>
      <c r="AO56" s="409"/>
      <c r="AP56" s="409"/>
      <c r="AQ56" s="111" t="s">
        <v>94</v>
      </c>
      <c r="AR56" s="112"/>
      <c r="AS56" s="113">
        <v>0</v>
      </c>
      <c r="AT56" s="114">
        <f t="shared" si="1"/>
        <v>0</v>
      </c>
      <c r="AU56" s="115">
        <f>'D.1.2 - Stavebně konstruk...'!P83</f>
        <v>0</v>
      </c>
      <c r="AV56" s="114">
        <f>'D.1.2 - Stavebně konstruk...'!J32</f>
        <v>0</v>
      </c>
      <c r="AW56" s="114">
        <f>'D.1.2 - Stavebně konstruk...'!J33</f>
        <v>0</v>
      </c>
      <c r="AX56" s="114">
        <f>'D.1.2 - Stavebně konstruk...'!J34</f>
        <v>0</v>
      </c>
      <c r="AY56" s="114">
        <f>'D.1.2 - Stavebně konstruk...'!J35</f>
        <v>0</v>
      </c>
      <c r="AZ56" s="114">
        <f>'D.1.2 - Stavebně konstruk...'!F32</f>
        <v>0</v>
      </c>
      <c r="BA56" s="114">
        <f>'D.1.2 - Stavebně konstruk...'!F33</f>
        <v>0</v>
      </c>
      <c r="BB56" s="114">
        <f>'D.1.2 - Stavebně konstruk...'!F34</f>
        <v>0</v>
      </c>
      <c r="BC56" s="114">
        <f>'D.1.2 - Stavebně konstruk...'!F35</f>
        <v>0</v>
      </c>
      <c r="BD56" s="116">
        <f>'D.1.2 - Stavebně konstruk...'!F36</f>
        <v>0</v>
      </c>
      <c r="BT56" s="117" t="s">
        <v>88</v>
      </c>
      <c r="BV56" s="117" t="s">
        <v>80</v>
      </c>
      <c r="BW56" s="117" t="s">
        <v>100</v>
      </c>
      <c r="BX56" s="117" t="s">
        <v>91</v>
      </c>
      <c r="CL56" s="117" t="s">
        <v>21</v>
      </c>
    </row>
    <row r="57" spans="1:91" s="6" customFormat="1" ht="22.5" customHeight="1">
      <c r="A57" s="98" t="s">
        <v>82</v>
      </c>
      <c r="B57" s="109"/>
      <c r="C57" s="110"/>
      <c r="D57" s="110"/>
      <c r="E57" s="410" t="s">
        <v>101</v>
      </c>
      <c r="F57" s="410"/>
      <c r="G57" s="410"/>
      <c r="H57" s="410"/>
      <c r="I57" s="410"/>
      <c r="J57" s="110"/>
      <c r="K57" s="410" t="s">
        <v>102</v>
      </c>
      <c r="L57" s="410"/>
      <c r="M57" s="410"/>
      <c r="N57" s="410"/>
      <c r="O57" s="410"/>
      <c r="P57" s="410"/>
      <c r="Q57" s="410"/>
      <c r="R57" s="410"/>
      <c r="S57" s="410"/>
      <c r="T57" s="410"/>
      <c r="U57" s="410"/>
      <c r="V57" s="410"/>
      <c r="W57" s="410"/>
      <c r="X57" s="410"/>
      <c r="Y57" s="410"/>
      <c r="Z57" s="410"/>
      <c r="AA57" s="410"/>
      <c r="AB57" s="410"/>
      <c r="AC57" s="410"/>
      <c r="AD57" s="410"/>
      <c r="AE57" s="410"/>
      <c r="AF57" s="410"/>
      <c r="AG57" s="408">
        <f>'D.1.3 - Požárně bezpečnos...'!J29</f>
        <v>0</v>
      </c>
      <c r="AH57" s="409"/>
      <c r="AI57" s="409"/>
      <c r="AJ57" s="409"/>
      <c r="AK57" s="409"/>
      <c r="AL57" s="409"/>
      <c r="AM57" s="409"/>
      <c r="AN57" s="408">
        <f t="shared" si="0"/>
        <v>0</v>
      </c>
      <c r="AO57" s="409"/>
      <c r="AP57" s="409"/>
      <c r="AQ57" s="111" t="s">
        <v>94</v>
      </c>
      <c r="AR57" s="112"/>
      <c r="AS57" s="113">
        <v>0</v>
      </c>
      <c r="AT57" s="114">
        <f t="shared" si="1"/>
        <v>0</v>
      </c>
      <c r="AU57" s="115">
        <f>'D.1.3 - Požárně bezpečnos...'!P84</f>
        <v>0</v>
      </c>
      <c r="AV57" s="114">
        <f>'D.1.3 - Požárně bezpečnos...'!J32</f>
        <v>0</v>
      </c>
      <c r="AW57" s="114">
        <f>'D.1.3 - Požárně bezpečnos...'!J33</f>
        <v>0</v>
      </c>
      <c r="AX57" s="114">
        <f>'D.1.3 - Požárně bezpečnos...'!J34</f>
        <v>0</v>
      </c>
      <c r="AY57" s="114">
        <f>'D.1.3 - Požárně bezpečnos...'!J35</f>
        <v>0</v>
      </c>
      <c r="AZ57" s="114">
        <f>'D.1.3 - Požárně bezpečnos...'!F32</f>
        <v>0</v>
      </c>
      <c r="BA57" s="114">
        <f>'D.1.3 - Požárně bezpečnos...'!F33</f>
        <v>0</v>
      </c>
      <c r="BB57" s="114">
        <f>'D.1.3 - Požárně bezpečnos...'!F34</f>
        <v>0</v>
      </c>
      <c r="BC57" s="114">
        <f>'D.1.3 - Požárně bezpečnos...'!F35</f>
        <v>0</v>
      </c>
      <c r="BD57" s="116">
        <f>'D.1.3 - Požárně bezpečnos...'!F36</f>
        <v>0</v>
      </c>
      <c r="BT57" s="117" t="s">
        <v>88</v>
      </c>
      <c r="BV57" s="117" t="s">
        <v>80</v>
      </c>
      <c r="BW57" s="117" t="s">
        <v>103</v>
      </c>
      <c r="BX57" s="117" t="s">
        <v>91</v>
      </c>
      <c r="CL57" s="117" t="s">
        <v>21</v>
      </c>
    </row>
    <row r="58" spans="1:91" s="6" customFormat="1" ht="22.5" customHeight="1">
      <c r="B58" s="109"/>
      <c r="C58" s="110"/>
      <c r="D58" s="110"/>
      <c r="E58" s="410" t="s">
        <v>104</v>
      </c>
      <c r="F58" s="410"/>
      <c r="G58" s="410"/>
      <c r="H58" s="410"/>
      <c r="I58" s="410"/>
      <c r="J58" s="110"/>
      <c r="K58" s="410" t="s">
        <v>105</v>
      </c>
      <c r="L58" s="410"/>
      <c r="M58" s="410"/>
      <c r="N58" s="410"/>
      <c r="O58" s="410"/>
      <c r="P58" s="410"/>
      <c r="Q58" s="410"/>
      <c r="R58" s="410"/>
      <c r="S58" s="410"/>
      <c r="T58" s="410"/>
      <c r="U58" s="410"/>
      <c r="V58" s="410"/>
      <c r="W58" s="410"/>
      <c r="X58" s="410"/>
      <c r="Y58" s="410"/>
      <c r="Z58" s="410"/>
      <c r="AA58" s="410"/>
      <c r="AB58" s="410"/>
      <c r="AC58" s="410"/>
      <c r="AD58" s="410"/>
      <c r="AE58" s="410"/>
      <c r="AF58" s="410"/>
      <c r="AG58" s="411">
        <f>ROUND(SUM(AG59:AG65),2)</f>
        <v>0</v>
      </c>
      <c r="AH58" s="409"/>
      <c r="AI58" s="409"/>
      <c r="AJ58" s="409"/>
      <c r="AK58" s="409"/>
      <c r="AL58" s="409"/>
      <c r="AM58" s="409"/>
      <c r="AN58" s="408">
        <f t="shared" si="0"/>
        <v>0</v>
      </c>
      <c r="AO58" s="409"/>
      <c r="AP58" s="409"/>
      <c r="AQ58" s="111" t="s">
        <v>94</v>
      </c>
      <c r="AR58" s="112"/>
      <c r="AS58" s="113">
        <f>ROUND(SUM(AS59:AS65),2)</f>
        <v>0</v>
      </c>
      <c r="AT58" s="114">
        <f t="shared" si="1"/>
        <v>0</v>
      </c>
      <c r="AU58" s="115">
        <f>ROUND(SUM(AU59:AU65),5)</f>
        <v>0</v>
      </c>
      <c r="AV58" s="114">
        <f>ROUND(AZ58*L26,2)</f>
        <v>0</v>
      </c>
      <c r="AW58" s="114">
        <f>ROUND(BA58*L27,2)</f>
        <v>0</v>
      </c>
      <c r="AX58" s="114">
        <f>ROUND(BB58*L26,2)</f>
        <v>0</v>
      </c>
      <c r="AY58" s="114">
        <f>ROUND(BC58*L27,2)</f>
        <v>0</v>
      </c>
      <c r="AZ58" s="114">
        <f>ROUND(SUM(AZ59:AZ65),2)</f>
        <v>0</v>
      </c>
      <c r="BA58" s="114">
        <f>ROUND(SUM(BA59:BA65),2)</f>
        <v>0</v>
      </c>
      <c r="BB58" s="114">
        <f>ROUND(SUM(BB59:BB65),2)</f>
        <v>0</v>
      </c>
      <c r="BC58" s="114">
        <f>ROUND(SUM(BC59:BC65),2)</f>
        <v>0</v>
      </c>
      <c r="BD58" s="116">
        <f>ROUND(SUM(BD59:BD65),2)</f>
        <v>0</v>
      </c>
      <c r="BS58" s="117" t="s">
        <v>77</v>
      </c>
      <c r="BT58" s="117" t="s">
        <v>88</v>
      </c>
      <c r="BU58" s="117" t="s">
        <v>79</v>
      </c>
      <c r="BV58" s="117" t="s">
        <v>80</v>
      </c>
      <c r="BW58" s="117" t="s">
        <v>106</v>
      </c>
      <c r="BX58" s="117" t="s">
        <v>91</v>
      </c>
      <c r="CL58" s="117" t="s">
        <v>21</v>
      </c>
    </row>
    <row r="59" spans="1:91" s="6" customFormat="1" ht="22.5" customHeight="1">
      <c r="A59" s="98" t="s">
        <v>82</v>
      </c>
      <c r="B59" s="109"/>
      <c r="C59" s="110"/>
      <c r="D59" s="110"/>
      <c r="E59" s="110"/>
      <c r="F59" s="410" t="s">
        <v>107</v>
      </c>
      <c r="G59" s="410"/>
      <c r="H59" s="410"/>
      <c r="I59" s="410"/>
      <c r="J59" s="410"/>
      <c r="K59" s="110"/>
      <c r="L59" s="410" t="s">
        <v>108</v>
      </c>
      <c r="M59" s="410"/>
      <c r="N59" s="410"/>
      <c r="O59" s="410"/>
      <c r="P59" s="410"/>
      <c r="Q59" s="410"/>
      <c r="R59" s="410"/>
      <c r="S59" s="410"/>
      <c r="T59" s="410"/>
      <c r="U59" s="410"/>
      <c r="V59" s="410"/>
      <c r="W59" s="410"/>
      <c r="X59" s="410"/>
      <c r="Y59" s="410"/>
      <c r="Z59" s="410"/>
      <c r="AA59" s="410"/>
      <c r="AB59" s="410"/>
      <c r="AC59" s="410"/>
      <c r="AD59" s="410"/>
      <c r="AE59" s="410"/>
      <c r="AF59" s="410"/>
      <c r="AG59" s="408">
        <f>'D.1.4.1 - Zdravotně techn...'!J31</f>
        <v>0</v>
      </c>
      <c r="AH59" s="409"/>
      <c r="AI59" s="409"/>
      <c r="AJ59" s="409"/>
      <c r="AK59" s="409"/>
      <c r="AL59" s="409"/>
      <c r="AM59" s="409"/>
      <c r="AN59" s="408">
        <f t="shared" si="0"/>
        <v>0</v>
      </c>
      <c r="AO59" s="409"/>
      <c r="AP59" s="409"/>
      <c r="AQ59" s="111" t="s">
        <v>94</v>
      </c>
      <c r="AR59" s="112"/>
      <c r="AS59" s="113">
        <v>0</v>
      </c>
      <c r="AT59" s="114">
        <f t="shared" si="1"/>
        <v>0</v>
      </c>
      <c r="AU59" s="115">
        <f>'D.1.4.1 - Zdravotně techn...'!P89</f>
        <v>0</v>
      </c>
      <c r="AV59" s="114">
        <f>'D.1.4.1 - Zdravotně techn...'!J34</f>
        <v>0</v>
      </c>
      <c r="AW59" s="114">
        <f>'D.1.4.1 - Zdravotně techn...'!J35</f>
        <v>0</v>
      </c>
      <c r="AX59" s="114">
        <f>'D.1.4.1 - Zdravotně techn...'!J36</f>
        <v>0</v>
      </c>
      <c r="AY59" s="114">
        <f>'D.1.4.1 - Zdravotně techn...'!J37</f>
        <v>0</v>
      </c>
      <c r="AZ59" s="114">
        <f>'D.1.4.1 - Zdravotně techn...'!F34</f>
        <v>0</v>
      </c>
      <c r="BA59" s="114">
        <f>'D.1.4.1 - Zdravotně techn...'!F35</f>
        <v>0</v>
      </c>
      <c r="BB59" s="114">
        <f>'D.1.4.1 - Zdravotně techn...'!F36</f>
        <v>0</v>
      </c>
      <c r="BC59" s="114">
        <f>'D.1.4.1 - Zdravotně techn...'!F37</f>
        <v>0</v>
      </c>
      <c r="BD59" s="116">
        <f>'D.1.4.1 - Zdravotně techn...'!F38</f>
        <v>0</v>
      </c>
      <c r="BT59" s="117" t="s">
        <v>109</v>
      </c>
      <c r="BV59" s="117" t="s">
        <v>80</v>
      </c>
      <c r="BW59" s="117" t="s">
        <v>110</v>
      </c>
      <c r="BX59" s="117" t="s">
        <v>106</v>
      </c>
      <c r="CL59" s="117" t="s">
        <v>21</v>
      </c>
    </row>
    <row r="60" spans="1:91" s="6" customFormat="1" ht="22.5" customHeight="1">
      <c r="A60" s="98" t="s">
        <v>82</v>
      </c>
      <c r="B60" s="109"/>
      <c r="C60" s="110"/>
      <c r="D60" s="110"/>
      <c r="E60" s="110"/>
      <c r="F60" s="410" t="s">
        <v>111</v>
      </c>
      <c r="G60" s="410"/>
      <c r="H60" s="410"/>
      <c r="I60" s="410"/>
      <c r="J60" s="410"/>
      <c r="K60" s="110"/>
      <c r="L60" s="410" t="s">
        <v>112</v>
      </c>
      <c r="M60" s="410"/>
      <c r="N60" s="410"/>
      <c r="O60" s="410"/>
      <c r="P60" s="410"/>
      <c r="Q60" s="410"/>
      <c r="R60" s="410"/>
      <c r="S60" s="410"/>
      <c r="T60" s="410"/>
      <c r="U60" s="410"/>
      <c r="V60" s="410"/>
      <c r="W60" s="410"/>
      <c r="X60" s="410"/>
      <c r="Y60" s="410"/>
      <c r="Z60" s="410"/>
      <c r="AA60" s="410"/>
      <c r="AB60" s="410"/>
      <c r="AC60" s="410"/>
      <c r="AD60" s="410"/>
      <c r="AE60" s="410"/>
      <c r="AF60" s="410"/>
      <c r="AG60" s="408">
        <f>'D.1.4.2 - Zařízení vzduch...'!J31</f>
        <v>0</v>
      </c>
      <c r="AH60" s="409"/>
      <c r="AI60" s="409"/>
      <c r="AJ60" s="409"/>
      <c r="AK60" s="409"/>
      <c r="AL60" s="409"/>
      <c r="AM60" s="409"/>
      <c r="AN60" s="408">
        <f t="shared" si="0"/>
        <v>0</v>
      </c>
      <c r="AO60" s="409"/>
      <c r="AP60" s="409"/>
      <c r="AQ60" s="111" t="s">
        <v>94</v>
      </c>
      <c r="AR60" s="112"/>
      <c r="AS60" s="113">
        <v>0</v>
      </c>
      <c r="AT60" s="114">
        <f t="shared" si="1"/>
        <v>0</v>
      </c>
      <c r="AU60" s="115">
        <f>'D.1.4.2 - Zařízení vzduch...'!P89</f>
        <v>0</v>
      </c>
      <c r="AV60" s="114">
        <f>'D.1.4.2 - Zařízení vzduch...'!J34</f>
        <v>0</v>
      </c>
      <c r="AW60" s="114">
        <f>'D.1.4.2 - Zařízení vzduch...'!J35</f>
        <v>0</v>
      </c>
      <c r="AX60" s="114">
        <f>'D.1.4.2 - Zařízení vzduch...'!J36</f>
        <v>0</v>
      </c>
      <c r="AY60" s="114">
        <f>'D.1.4.2 - Zařízení vzduch...'!J37</f>
        <v>0</v>
      </c>
      <c r="AZ60" s="114">
        <f>'D.1.4.2 - Zařízení vzduch...'!F34</f>
        <v>0</v>
      </c>
      <c r="BA60" s="114">
        <f>'D.1.4.2 - Zařízení vzduch...'!F35</f>
        <v>0</v>
      </c>
      <c r="BB60" s="114">
        <f>'D.1.4.2 - Zařízení vzduch...'!F36</f>
        <v>0</v>
      </c>
      <c r="BC60" s="114">
        <f>'D.1.4.2 - Zařízení vzduch...'!F37</f>
        <v>0</v>
      </c>
      <c r="BD60" s="116">
        <f>'D.1.4.2 - Zařízení vzduch...'!F38</f>
        <v>0</v>
      </c>
      <c r="BT60" s="117" t="s">
        <v>109</v>
      </c>
      <c r="BV60" s="117" t="s">
        <v>80</v>
      </c>
      <c r="BW60" s="117" t="s">
        <v>113</v>
      </c>
      <c r="BX60" s="117" t="s">
        <v>106</v>
      </c>
      <c r="CL60" s="117" t="s">
        <v>21</v>
      </c>
    </row>
    <row r="61" spans="1:91" s="6" customFormat="1" ht="22.5" customHeight="1">
      <c r="A61" s="98" t="s">
        <v>82</v>
      </c>
      <c r="B61" s="109"/>
      <c r="C61" s="110"/>
      <c r="D61" s="110"/>
      <c r="E61" s="110"/>
      <c r="F61" s="410" t="s">
        <v>114</v>
      </c>
      <c r="G61" s="410"/>
      <c r="H61" s="410"/>
      <c r="I61" s="410"/>
      <c r="J61" s="410"/>
      <c r="K61" s="110"/>
      <c r="L61" s="410" t="s">
        <v>115</v>
      </c>
      <c r="M61" s="410"/>
      <c r="N61" s="410"/>
      <c r="O61" s="410"/>
      <c r="P61" s="410"/>
      <c r="Q61" s="410"/>
      <c r="R61" s="410"/>
      <c r="S61" s="410"/>
      <c r="T61" s="410"/>
      <c r="U61" s="410"/>
      <c r="V61" s="410"/>
      <c r="W61" s="410"/>
      <c r="X61" s="410"/>
      <c r="Y61" s="410"/>
      <c r="Z61" s="410"/>
      <c r="AA61" s="410"/>
      <c r="AB61" s="410"/>
      <c r="AC61" s="410"/>
      <c r="AD61" s="410"/>
      <c r="AE61" s="410"/>
      <c r="AF61" s="410"/>
      <c r="AG61" s="408">
        <f>'D.1.4.3 - Zařízení pro vy...'!J31</f>
        <v>0</v>
      </c>
      <c r="AH61" s="409"/>
      <c r="AI61" s="409"/>
      <c r="AJ61" s="409"/>
      <c r="AK61" s="409"/>
      <c r="AL61" s="409"/>
      <c r="AM61" s="409"/>
      <c r="AN61" s="408">
        <f t="shared" si="0"/>
        <v>0</v>
      </c>
      <c r="AO61" s="409"/>
      <c r="AP61" s="409"/>
      <c r="AQ61" s="111" t="s">
        <v>94</v>
      </c>
      <c r="AR61" s="112"/>
      <c r="AS61" s="113">
        <v>0</v>
      </c>
      <c r="AT61" s="114">
        <f t="shared" si="1"/>
        <v>0</v>
      </c>
      <c r="AU61" s="115">
        <f>'D.1.4.3 - Zařízení pro vy...'!P89</f>
        <v>0</v>
      </c>
      <c r="AV61" s="114">
        <f>'D.1.4.3 - Zařízení pro vy...'!J34</f>
        <v>0</v>
      </c>
      <c r="AW61" s="114">
        <f>'D.1.4.3 - Zařízení pro vy...'!J35</f>
        <v>0</v>
      </c>
      <c r="AX61" s="114">
        <f>'D.1.4.3 - Zařízení pro vy...'!J36</f>
        <v>0</v>
      </c>
      <c r="AY61" s="114">
        <f>'D.1.4.3 - Zařízení pro vy...'!J37</f>
        <v>0</v>
      </c>
      <c r="AZ61" s="114">
        <f>'D.1.4.3 - Zařízení pro vy...'!F34</f>
        <v>0</v>
      </c>
      <c r="BA61" s="114">
        <f>'D.1.4.3 - Zařízení pro vy...'!F35</f>
        <v>0</v>
      </c>
      <c r="BB61" s="114">
        <f>'D.1.4.3 - Zařízení pro vy...'!F36</f>
        <v>0</v>
      </c>
      <c r="BC61" s="114">
        <f>'D.1.4.3 - Zařízení pro vy...'!F37</f>
        <v>0</v>
      </c>
      <c r="BD61" s="116">
        <f>'D.1.4.3 - Zařízení pro vy...'!F38</f>
        <v>0</v>
      </c>
      <c r="BT61" s="117" t="s">
        <v>109</v>
      </c>
      <c r="BV61" s="117" t="s">
        <v>80</v>
      </c>
      <c r="BW61" s="117" t="s">
        <v>116</v>
      </c>
      <c r="BX61" s="117" t="s">
        <v>106</v>
      </c>
      <c r="CL61" s="117" t="s">
        <v>21</v>
      </c>
    </row>
    <row r="62" spans="1:91" s="6" customFormat="1" ht="34.5" customHeight="1">
      <c r="A62" s="98" t="s">
        <v>82</v>
      </c>
      <c r="B62" s="109"/>
      <c r="C62" s="110"/>
      <c r="D62" s="110"/>
      <c r="E62" s="110"/>
      <c r="F62" s="410" t="s">
        <v>117</v>
      </c>
      <c r="G62" s="410"/>
      <c r="H62" s="410"/>
      <c r="I62" s="410"/>
      <c r="J62" s="410"/>
      <c r="K62" s="110"/>
      <c r="L62" s="410" t="s">
        <v>118</v>
      </c>
      <c r="M62" s="410"/>
      <c r="N62" s="410"/>
      <c r="O62" s="410"/>
      <c r="P62" s="410"/>
      <c r="Q62" s="410"/>
      <c r="R62" s="410"/>
      <c r="S62" s="410"/>
      <c r="T62" s="410"/>
      <c r="U62" s="410"/>
      <c r="V62" s="410"/>
      <c r="W62" s="410"/>
      <c r="X62" s="410"/>
      <c r="Y62" s="410"/>
      <c r="Z62" s="410"/>
      <c r="AA62" s="410"/>
      <c r="AB62" s="410"/>
      <c r="AC62" s="410"/>
      <c r="AD62" s="410"/>
      <c r="AE62" s="410"/>
      <c r="AF62" s="410"/>
      <c r="AG62" s="408">
        <f>'D.1.4.4_SO 01 - Silnoprou...'!J31</f>
        <v>0</v>
      </c>
      <c r="AH62" s="409"/>
      <c r="AI62" s="409"/>
      <c r="AJ62" s="409"/>
      <c r="AK62" s="409"/>
      <c r="AL62" s="409"/>
      <c r="AM62" s="409"/>
      <c r="AN62" s="408">
        <f t="shared" si="0"/>
        <v>0</v>
      </c>
      <c r="AO62" s="409"/>
      <c r="AP62" s="409"/>
      <c r="AQ62" s="111" t="s">
        <v>94</v>
      </c>
      <c r="AR62" s="112"/>
      <c r="AS62" s="113">
        <v>0</v>
      </c>
      <c r="AT62" s="114">
        <f t="shared" si="1"/>
        <v>0</v>
      </c>
      <c r="AU62" s="115">
        <f>'D.1.4.4_SO 01 - Silnoprou...'!P89</f>
        <v>0</v>
      </c>
      <c r="AV62" s="114">
        <f>'D.1.4.4_SO 01 - Silnoprou...'!J34</f>
        <v>0</v>
      </c>
      <c r="AW62" s="114">
        <f>'D.1.4.4_SO 01 - Silnoprou...'!J35</f>
        <v>0</v>
      </c>
      <c r="AX62" s="114">
        <f>'D.1.4.4_SO 01 - Silnoprou...'!J36</f>
        <v>0</v>
      </c>
      <c r="AY62" s="114">
        <f>'D.1.4.4_SO 01 - Silnoprou...'!J37</f>
        <v>0</v>
      </c>
      <c r="AZ62" s="114">
        <f>'D.1.4.4_SO 01 - Silnoprou...'!F34</f>
        <v>0</v>
      </c>
      <c r="BA62" s="114">
        <f>'D.1.4.4_SO 01 - Silnoprou...'!F35</f>
        <v>0</v>
      </c>
      <c r="BB62" s="114">
        <f>'D.1.4.4_SO 01 - Silnoprou...'!F36</f>
        <v>0</v>
      </c>
      <c r="BC62" s="114">
        <f>'D.1.4.4_SO 01 - Silnoprou...'!F37</f>
        <v>0</v>
      </c>
      <c r="BD62" s="116">
        <f>'D.1.4.4_SO 01 - Silnoprou...'!F38</f>
        <v>0</v>
      </c>
      <c r="BT62" s="117" t="s">
        <v>109</v>
      </c>
      <c r="BV62" s="117" t="s">
        <v>80</v>
      </c>
      <c r="BW62" s="117" t="s">
        <v>119</v>
      </c>
      <c r="BX62" s="117" t="s">
        <v>106</v>
      </c>
      <c r="CL62" s="117" t="s">
        <v>21</v>
      </c>
    </row>
    <row r="63" spans="1:91" s="6" customFormat="1" ht="34.5" customHeight="1">
      <c r="A63" s="98" t="s">
        <v>82</v>
      </c>
      <c r="B63" s="109"/>
      <c r="C63" s="110"/>
      <c r="D63" s="110"/>
      <c r="E63" s="110"/>
      <c r="F63" s="410" t="s">
        <v>120</v>
      </c>
      <c r="G63" s="410"/>
      <c r="H63" s="410"/>
      <c r="I63" s="410"/>
      <c r="J63" s="410"/>
      <c r="K63" s="110"/>
      <c r="L63" s="410" t="s">
        <v>118</v>
      </c>
      <c r="M63" s="410"/>
      <c r="N63" s="410"/>
      <c r="O63" s="410"/>
      <c r="P63" s="410"/>
      <c r="Q63" s="410"/>
      <c r="R63" s="410"/>
      <c r="S63" s="410"/>
      <c r="T63" s="410"/>
      <c r="U63" s="410"/>
      <c r="V63" s="410"/>
      <c r="W63" s="410"/>
      <c r="X63" s="410"/>
      <c r="Y63" s="410"/>
      <c r="Z63" s="410"/>
      <c r="AA63" s="410"/>
      <c r="AB63" s="410"/>
      <c r="AC63" s="410"/>
      <c r="AD63" s="410"/>
      <c r="AE63" s="410"/>
      <c r="AF63" s="410"/>
      <c r="AG63" s="408">
        <f>'D.1.4.4_SO 02 - Silnoprou...'!J31</f>
        <v>0</v>
      </c>
      <c r="AH63" s="409"/>
      <c r="AI63" s="409"/>
      <c r="AJ63" s="409"/>
      <c r="AK63" s="409"/>
      <c r="AL63" s="409"/>
      <c r="AM63" s="409"/>
      <c r="AN63" s="408">
        <f t="shared" si="0"/>
        <v>0</v>
      </c>
      <c r="AO63" s="409"/>
      <c r="AP63" s="409"/>
      <c r="AQ63" s="111" t="s">
        <v>94</v>
      </c>
      <c r="AR63" s="112"/>
      <c r="AS63" s="113">
        <v>0</v>
      </c>
      <c r="AT63" s="114">
        <f t="shared" si="1"/>
        <v>0</v>
      </c>
      <c r="AU63" s="115">
        <f>'D.1.4.4_SO 02 - Silnoprou...'!P89</f>
        <v>0</v>
      </c>
      <c r="AV63" s="114">
        <f>'D.1.4.4_SO 02 - Silnoprou...'!J34</f>
        <v>0</v>
      </c>
      <c r="AW63" s="114">
        <f>'D.1.4.4_SO 02 - Silnoprou...'!J35</f>
        <v>0</v>
      </c>
      <c r="AX63" s="114">
        <f>'D.1.4.4_SO 02 - Silnoprou...'!J36</f>
        <v>0</v>
      </c>
      <c r="AY63" s="114">
        <f>'D.1.4.4_SO 02 - Silnoprou...'!J37</f>
        <v>0</v>
      </c>
      <c r="AZ63" s="114">
        <f>'D.1.4.4_SO 02 - Silnoprou...'!F34</f>
        <v>0</v>
      </c>
      <c r="BA63" s="114">
        <f>'D.1.4.4_SO 02 - Silnoprou...'!F35</f>
        <v>0</v>
      </c>
      <c r="BB63" s="114">
        <f>'D.1.4.4_SO 02 - Silnoprou...'!F36</f>
        <v>0</v>
      </c>
      <c r="BC63" s="114">
        <f>'D.1.4.4_SO 02 - Silnoprou...'!F37</f>
        <v>0</v>
      </c>
      <c r="BD63" s="116">
        <f>'D.1.4.4_SO 02 - Silnoprou...'!F38</f>
        <v>0</v>
      </c>
      <c r="BT63" s="117" t="s">
        <v>109</v>
      </c>
      <c r="BV63" s="117" t="s">
        <v>80</v>
      </c>
      <c r="BW63" s="117" t="s">
        <v>121</v>
      </c>
      <c r="BX63" s="117" t="s">
        <v>106</v>
      </c>
      <c r="CL63" s="117" t="s">
        <v>21</v>
      </c>
    </row>
    <row r="64" spans="1:91" s="6" customFormat="1" ht="22.5" customHeight="1">
      <c r="A64" s="98" t="s">
        <v>82</v>
      </c>
      <c r="B64" s="109"/>
      <c r="C64" s="110"/>
      <c r="D64" s="110"/>
      <c r="E64" s="110"/>
      <c r="F64" s="410" t="s">
        <v>122</v>
      </c>
      <c r="G64" s="410"/>
      <c r="H64" s="410"/>
      <c r="I64" s="410"/>
      <c r="J64" s="410"/>
      <c r="K64" s="110"/>
      <c r="L64" s="410" t="s">
        <v>123</v>
      </c>
      <c r="M64" s="410"/>
      <c r="N64" s="410"/>
      <c r="O64" s="410"/>
      <c r="P64" s="410"/>
      <c r="Q64" s="410"/>
      <c r="R64" s="410"/>
      <c r="S64" s="410"/>
      <c r="T64" s="410"/>
      <c r="U64" s="410"/>
      <c r="V64" s="410"/>
      <c r="W64" s="410"/>
      <c r="X64" s="410"/>
      <c r="Y64" s="410"/>
      <c r="Z64" s="410"/>
      <c r="AA64" s="410"/>
      <c r="AB64" s="410"/>
      <c r="AC64" s="410"/>
      <c r="AD64" s="410"/>
      <c r="AE64" s="410"/>
      <c r="AF64" s="410"/>
      <c r="AG64" s="408">
        <f>'D.1.4.5 - Slaboproudé roz...'!J31</f>
        <v>0</v>
      </c>
      <c r="AH64" s="409"/>
      <c r="AI64" s="409"/>
      <c r="AJ64" s="409"/>
      <c r="AK64" s="409"/>
      <c r="AL64" s="409"/>
      <c r="AM64" s="409"/>
      <c r="AN64" s="408">
        <f t="shared" si="0"/>
        <v>0</v>
      </c>
      <c r="AO64" s="409"/>
      <c r="AP64" s="409"/>
      <c r="AQ64" s="111" t="s">
        <v>94</v>
      </c>
      <c r="AR64" s="112"/>
      <c r="AS64" s="113">
        <v>0</v>
      </c>
      <c r="AT64" s="114">
        <f t="shared" si="1"/>
        <v>0</v>
      </c>
      <c r="AU64" s="115">
        <f>'D.1.4.5 - Slaboproudé roz...'!P89</f>
        <v>0</v>
      </c>
      <c r="AV64" s="114">
        <f>'D.1.4.5 - Slaboproudé roz...'!J34</f>
        <v>0</v>
      </c>
      <c r="AW64" s="114">
        <f>'D.1.4.5 - Slaboproudé roz...'!J35</f>
        <v>0</v>
      </c>
      <c r="AX64" s="114">
        <f>'D.1.4.5 - Slaboproudé roz...'!J36</f>
        <v>0</v>
      </c>
      <c r="AY64" s="114">
        <f>'D.1.4.5 - Slaboproudé roz...'!J37</f>
        <v>0</v>
      </c>
      <c r="AZ64" s="114">
        <f>'D.1.4.5 - Slaboproudé roz...'!F34</f>
        <v>0</v>
      </c>
      <c r="BA64" s="114">
        <f>'D.1.4.5 - Slaboproudé roz...'!F35</f>
        <v>0</v>
      </c>
      <c r="BB64" s="114">
        <f>'D.1.4.5 - Slaboproudé roz...'!F36</f>
        <v>0</v>
      </c>
      <c r="BC64" s="114">
        <f>'D.1.4.5 - Slaboproudé roz...'!F37</f>
        <v>0</v>
      </c>
      <c r="BD64" s="116">
        <f>'D.1.4.5 - Slaboproudé roz...'!F38</f>
        <v>0</v>
      </c>
      <c r="BT64" s="117" t="s">
        <v>109</v>
      </c>
      <c r="BV64" s="117" t="s">
        <v>80</v>
      </c>
      <c r="BW64" s="117" t="s">
        <v>124</v>
      </c>
      <c r="BX64" s="117" t="s">
        <v>106</v>
      </c>
      <c r="CL64" s="117" t="s">
        <v>21</v>
      </c>
    </row>
    <row r="65" spans="1:91" s="6" customFormat="1" ht="22.5" customHeight="1">
      <c r="A65" s="98" t="s">
        <v>82</v>
      </c>
      <c r="B65" s="109"/>
      <c r="C65" s="110"/>
      <c r="D65" s="110"/>
      <c r="E65" s="110"/>
      <c r="F65" s="410" t="s">
        <v>125</v>
      </c>
      <c r="G65" s="410"/>
      <c r="H65" s="410"/>
      <c r="I65" s="410"/>
      <c r="J65" s="410"/>
      <c r="K65" s="110"/>
      <c r="L65" s="410" t="s">
        <v>126</v>
      </c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410"/>
      <c r="AC65" s="410"/>
      <c r="AD65" s="410"/>
      <c r="AE65" s="410"/>
      <c r="AF65" s="410"/>
      <c r="AG65" s="408">
        <f>'D.1.4.6 - Měření a regulace'!J31</f>
        <v>0</v>
      </c>
      <c r="AH65" s="409"/>
      <c r="AI65" s="409"/>
      <c r="AJ65" s="409"/>
      <c r="AK65" s="409"/>
      <c r="AL65" s="409"/>
      <c r="AM65" s="409"/>
      <c r="AN65" s="408">
        <f t="shared" si="0"/>
        <v>0</v>
      </c>
      <c r="AO65" s="409"/>
      <c r="AP65" s="409"/>
      <c r="AQ65" s="111" t="s">
        <v>94</v>
      </c>
      <c r="AR65" s="112"/>
      <c r="AS65" s="113">
        <v>0</v>
      </c>
      <c r="AT65" s="114">
        <f t="shared" si="1"/>
        <v>0</v>
      </c>
      <c r="AU65" s="115">
        <f>'D.1.4.6 - Měření a regulace'!P89</f>
        <v>0</v>
      </c>
      <c r="AV65" s="114">
        <f>'D.1.4.6 - Měření a regulace'!J34</f>
        <v>0</v>
      </c>
      <c r="AW65" s="114">
        <f>'D.1.4.6 - Měření a regulace'!J35</f>
        <v>0</v>
      </c>
      <c r="AX65" s="114">
        <f>'D.1.4.6 - Měření a regulace'!J36</f>
        <v>0</v>
      </c>
      <c r="AY65" s="114">
        <f>'D.1.4.6 - Měření a regulace'!J37</f>
        <v>0</v>
      </c>
      <c r="AZ65" s="114">
        <f>'D.1.4.6 - Měření a regulace'!F34</f>
        <v>0</v>
      </c>
      <c r="BA65" s="114">
        <f>'D.1.4.6 - Měření a regulace'!F35</f>
        <v>0</v>
      </c>
      <c r="BB65" s="114">
        <f>'D.1.4.6 - Měření a regulace'!F36</f>
        <v>0</v>
      </c>
      <c r="BC65" s="114">
        <f>'D.1.4.6 - Měření a regulace'!F37</f>
        <v>0</v>
      </c>
      <c r="BD65" s="116">
        <f>'D.1.4.6 - Měření a regulace'!F38</f>
        <v>0</v>
      </c>
      <c r="BT65" s="117" t="s">
        <v>109</v>
      </c>
      <c r="BV65" s="117" t="s">
        <v>80</v>
      </c>
      <c r="BW65" s="117" t="s">
        <v>127</v>
      </c>
      <c r="BX65" s="117" t="s">
        <v>106</v>
      </c>
      <c r="CL65" s="117" t="s">
        <v>21</v>
      </c>
    </row>
    <row r="66" spans="1:91" s="5" customFormat="1" ht="37.5" customHeight="1">
      <c r="B66" s="99"/>
      <c r="C66" s="100"/>
      <c r="D66" s="406" t="s">
        <v>128</v>
      </c>
      <c r="E66" s="406"/>
      <c r="F66" s="406"/>
      <c r="G66" s="406"/>
      <c r="H66" s="406"/>
      <c r="I66" s="101"/>
      <c r="J66" s="406" t="s">
        <v>129</v>
      </c>
      <c r="K66" s="406"/>
      <c r="L66" s="406"/>
      <c r="M66" s="406"/>
      <c r="N66" s="406"/>
      <c r="O66" s="406"/>
      <c r="P66" s="406"/>
      <c r="Q66" s="406"/>
      <c r="R66" s="406"/>
      <c r="S66" s="406"/>
      <c r="T66" s="406"/>
      <c r="U66" s="406"/>
      <c r="V66" s="406"/>
      <c r="W66" s="406"/>
      <c r="X66" s="406"/>
      <c r="Y66" s="406"/>
      <c r="Z66" s="406"/>
      <c r="AA66" s="406"/>
      <c r="AB66" s="406"/>
      <c r="AC66" s="406"/>
      <c r="AD66" s="406"/>
      <c r="AE66" s="406"/>
      <c r="AF66" s="406"/>
      <c r="AG66" s="407">
        <f>ROUND(SUM(AG67:AG70),2)</f>
        <v>0</v>
      </c>
      <c r="AH66" s="405"/>
      <c r="AI66" s="405"/>
      <c r="AJ66" s="405"/>
      <c r="AK66" s="405"/>
      <c r="AL66" s="405"/>
      <c r="AM66" s="405"/>
      <c r="AN66" s="404">
        <f t="shared" si="0"/>
        <v>0</v>
      </c>
      <c r="AO66" s="405"/>
      <c r="AP66" s="405"/>
      <c r="AQ66" s="102" t="s">
        <v>85</v>
      </c>
      <c r="AR66" s="103"/>
      <c r="AS66" s="104">
        <f>ROUND(SUM(AS67:AS70),2)</f>
        <v>0</v>
      </c>
      <c r="AT66" s="105">
        <f t="shared" si="1"/>
        <v>0</v>
      </c>
      <c r="AU66" s="106">
        <f>ROUND(SUM(AU67:AU70),5)</f>
        <v>0</v>
      </c>
      <c r="AV66" s="105">
        <f>ROUND(AZ66*L26,2)</f>
        <v>0</v>
      </c>
      <c r="AW66" s="105">
        <f>ROUND(BA66*L27,2)</f>
        <v>0</v>
      </c>
      <c r="AX66" s="105">
        <f>ROUND(BB66*L26,2)</f>
        <v>0</v>
      </c>
      <c r="AY66" s="105">
        <f>ROUND(BC66*L27,2)</f>
        <v>0</v>
      </c>
      <c r="AZ66" s="105">
        <f>ROUND(SUM(AZ67:AZ70),2)</f>
        <v>0</v>
      </c>
      <c r="BA66" s="105">
        <f>ROUND(SUM(BA67:BA70),2)</f>
        <v>0</v>
      </c>
      <c r="BB66" s="105">
        <f>ROUND(SUM(BB67:BB70),2)</f>
        <v>0</v>
      </c>
      <c r="BC66" s="105">
        <f>ROUND(SUM(BC67:BC70),2)</f>
        <v>0</v>
      </c>
      <c r="BD66" s="107">
        <f>ROUND(SUM(BD67:BD70),2)</f>
        <v>0</v>
      </c>
      <c r="BS66" s="108" t="s">
        <v>77</v>
      </c>
      <c r="BT66" s="108" t="s">
        <v>86</v>
      </c>
      <c r="BU66" s="108" t="s">
        <v>79</v>
      </c>
      <c r="BV66" s="108" t="s">
        <v>80</v>
      </c>
      <c r="BW66" s="108" t="s">
        <v>130</v>
      </c>
      <c r="BX66" s="108" t="s">
        <v>7</v>
      </c>
      <c r="CL66" s="108" t="s">
        <v>21</v>
      </c>
      <c r="CM66" s="108" t="s">
        <v>88</v>
      </c>
    </row>
    <row r="67" spans="1:91" s="6" customFormat="1" ht="22.5" customHeight="1">
      <c r="A67" s="98" t="s">
        <v>82</v>
      </c>
      <c r="B67" s="109"/>
      <c r="C67" s="110"/>
      <c r="D67" s="110"/>
      <c r="E67" s="410" t="s">
        <v>131</v>
      </c>
      <c r="F67" s="410"/>
      <c r="G67" s="410"/>
      <c r="H67" s="410"/>
      <c r="I67" s="410"/>
      <c r="J67" s="110"/>
      <c r="K67" s="410" t="s">
        <v>132</v>
      </c>
      <c r="L67" s="410"/>
      <c r="M67" s="410"/>
      <c r="N67" s="410"/>
      <c r="O67" s="410"/>
      <c r="P67" s="410"/>
      <c r="Q67" s="410"/>
      <c r="R67" s="410"/>
      <c r="S67" s="410"/>
      <c r="T67" s="410"/>
      <c r="U67" s="410"/>
      <c r="V67" s="410"/>
      <c r="W67" s="410"/>
      <c r="X67" s="410"/>
      <c r="Y67" s="410"/>
      <c r="Z67" s="410"/>
      <c r="AA67" s="410"/>
      <c r="AB67" s="410"/>
      <c r="AC67" s="410"/>
      <c r="AD67" s="410"/>
      <c r="AE67" s="410"/>
      <c r="AF67" s="410"/>
      <c r="AG67" s="408">
        <f>'D.2.1 - Zdravotní technol...'!J29</f>
        <v>0</v>
      </c>
      <c r="AH67" s="409"/>
      <c r="AI67" s="409"/>
      <c r="AJ67" s="409"/>
      <c r="AK67" s="409"/>
      <c r="AL67" s="409"/>
      <c r="AM67" s="409"/>
      <c r="AN67" s="408">
        <f t="shared" si="0"/>
        <v>0</v>
      </c>
      <c r="AO67" s="409"/>
      <c r="AP67" s="409"/>
      <c r="AQ67" s="111" t="s">
        <v>94</v>
      </c>
      <c r="AR67" s="112"/>
      <c r="AS67" s="113">
        <v>0</v>
      </c>
      <c r="AT67" s="114">
        <f t="shared" si="1"/>
        <v>0</v>
      </c>
      <c r="AU67" s="115">
        <f>'D.2.1 - Zdravotní technol...'!P83</f>
        <v>0</v>
      </c>
      <c r="AV67" s="114">
        <f>'D.2.1 - Zdravotní technol...'!J32</f>
        <v>0</v>
      </c>
      <c r="AW67" s="114">
        <f>'D.2.1 - Zdravotní technol...'!J33</f>
        <v>0</v>
      </c>
      <c r="AX67" s="114">
        <f>'D.2.1 - Zdravotní technol...'!J34</f>
        <v>0</v>
      </c>
      <c r="AY67" s="114">
        <f>'D.2.1 - Zdravotní technol...'!J35</f>
        <v>0</v>
      </c>
      <c r="AZ67" s="114">
        <f>'D.2.1 - Zdravotní technol...'!F32</f>
        <v>0</v>
      </c>
      <c r="BA67" s="114">
        <f>'D.2.1 - Zdravotní technol...'!F33</f>
        <v>0</v>
      </c>
      <c r="BB67" s="114">
        <f>'D.2.1 - Zdravotní technol...'!F34</f>
        <v>0</v>
      </c>
      <c r="BC67" s="114">
        <f>'D.2.1 - Zdravotní technol...'!F35</f>
        <v>0</v>
      </c>
      <c r="BD67" s="116">
        <f>'D.2.1 - Zdravotní technol...'!F36</f>
        <v>0</v>
      </c>
      <c r="BT67" s="117" t="s">
        <v>88</v>
      </c>
      <c r="BV67" s="117" t="s">
        <v>80</v>
      </c>
      <c r="BW67" s="117" t="s">
        <v>133</v>
      </c>
      <c r="BX67" s="117" t="s">
        <v>130</v>
      </c>
      <c r="CL67" s="117" t="s">
        <v>21</v>
      </c>
    </row>
    <row r="68" spans="1:91" s="6" customFormat="1" ht="22.5" customHeight="1">
      <c r="A68" s="98" t="s">
        <v>82</v>
      </c>
      <c r="B68" s="109"/>
      <c r="C68" s="110"/>
      <c r="D68" s="110"/>
      <c r="E68" s="410" t="s">
        <v>134</v>
      </c>
      <c r="F68" s="410"/>
      <c r="G68" s="410"/>
      <c r="H68" s="410"/>
      <c r="I68" s="410"/>
      <c r="J68" s="110"/>
      <c r="K68" s="410" t="s">
        <v>135</v>
      </c>
      <c r="L68" s="410"/>
      <c r="M68" s="410"/>
      <c r="N68" s="410"/>
      <c r="O68" s="410"/>
      <c r="P68" s="410"/>
      <c r="Q68" s="410"/>
      <c r="R68" s="410"/>
      <c r="S68" s="410"/>
      <c r="T68" s="410"/>
      <c r="U68" s="410"/>
      <c r="V68" s="410"/>
      <c r="W68" s="410"/>
      <c r="X68" s="410"/>
      <c r="Y68" s="410"/>
      <c r="Z68" s="410"/>
      <c r="AA68" s="410"/>
      <c r="AB68" s="410"/>
      <c r="AC68" s="410"/>
      <c r="AD68" s="410"/>
      <c r="AE68" s="410"/>
      <c r="AF68" s="410"/>
      <c r="AG68" s="408">
        <f>'D.2.2 - Medicinální plyny'!J29</f>
        <v>0</v>
      </c>
      <c r="AH68" s="409"/>
      <c r="AI68" s="409"/>
      <c r="AJ68" s="409"/>
      <c r="AK68" s="409"/>
      <c r="AL68" s="409"/>
      <c r="AM68" s="409"/>
      <c r="AN68" s="408">
        <f t="shared" si="0"/>
        <v>0</v>
      </c>
      <c r="AO68" s="409"/>
      <c r="AP68" s="409"/>
      <c r="AQ68" s="111" t="s">
        <v>94</v>
      </c>
      <c r="AR68" s="112"/>
      <c r="AS68" s="113">
        <v>0</v>
      </c>
      <c r="AT68" s="114">
        <f t="shared" si="1"/>
        <v>0</v>
      </c>
      <c r="AU68" s="115">
        <f>'D.2.2 - Medicinální plyny'!P83</f>
        <v>0</v>
      </c>
      <c r="AV68" s="114">
        <f>'D.2.2 - Medicinální plyny'!J32</f>
        <v>0</v>
      </c>
      <c r="AW68" s="114">
        <f>'D.2.2 - Medicinální plyny'!J33</f>
        <v>0</v>
      </c>
      <c r="AX68" s="114">
        <f>'D.2.2 - Medicinální plyny'!J34</f>
        <v>0</v>
      </c>
      <c r="AY68" s="114">
        <f>'D.2.2 - Medicinální plyny'!J35</f>
        <v>0</v>
      </c>
      <c r="AZ68" s="114">
        <f>'D.2.2 - Medicinální plyny'!F32</f>
        <v>0</v>
      </c>
      <c r="BA68" s="114">
        <f>'D.2.2 - Medicinální plyny'!F33</f>
        <v>0</v>
      </c>
      <c r="BB68" s="114">
        <f>'D.2.2 - Medicinální plyny'!F34</f>
        <v>0</v>
      </c>
      <c r="BC68" s="114">
        <f>'D.2.2 - Medicinální plyny'!F35</f>
        <v>0</v>
      </c>
      <c r="BD68" s="116">
        <f>'D.2.2 - Medicinální plyny'!F36</f>
        <v>0</v>
      </c>
      <c r="BT68" s="117" t="s">
        <v>88</v>
      </c>
      <c r="BV68" s="117" t="s">
        <v>80</v>
      </c>
      <c r="BW68" s="117" t="s">
        <v>136</v>
      </c>
      <c r="BX68" s="117" t="s">
        <v>130</v>
      </c>
      <c r="CL68" s="117" t="s">
        <v>21</v>
      </c>
    </row>
    <row r="69" spans="1:91" s="6" customFormat="1" ht="22.5" customHeight="1">
      <c r="A69" s="98" t="s">
        <v>82</v>
      </c>
      <c r="B69" s="109"/>
      <c r="C69" s="110"/>
      <c r="D69" s="110"/>
      <c r="E69" s="410" t="s">
        <v>137</v>
      </c>
      <c r="F69" s="410"/>
      <c r="G69" s="410"/>
      <c r="H69" s="410"/>
      <c r="I69" s="410"/>
      <c r="J69" s="110"/>
      <c r="K69" s="410" t="s">
        <v>138</v>
      </c>
      <c r="L69" s="410"/>
      <c r="M69" s="410"/>
      <c r="N69" s="410"/>
      <c r="O69" s="410"/>
      <c r="P69" s="410"/>
      <c r="Q69" s="410"/>
      <c r="R69" s="410"/>
      <c r="S69" s="410"/>
      <c r="T69" s="410"/>
      <c r="U69" s="410"/>
      <c r="V69" s="410"/>
      <c r="W69" s="410"/>
      <c r="X69" s="410"/>
      <c r="Y69" s="410"/>
      <c r="Z69" s="410"/>
      <c r="AA69" s="410"/>
      <c r="AB69" s="410"/>
      <c r="AC69" s="410"/>
      <c r="AD69" s="410"/>
      <c r="AE69" s="410"/>
      <c r="AF69" s="410"/>
      <c r="AG69" s="408">
        <f>'D.2.3 - Potrubní pošta'!J29</f>
        <v>0</v>
      </c>
      <c r="AH69" s="409"/>
      <c r="AI69" s="409"/>
      <c r="AJ69" s="409"/>
      <c r="AK69" s="409"/>
      <c r="AL69" s="409"/>
      <c r="AM69" s="409"/>
      <c r="AN69" s="408">
        <f t="shared" si="0"/>
        <v>0</v>
      </c>
      <c r="AO69" s="409"/>
      <c r="AP69" s="409"/>
      <c r="AQ69" s="111" t="s">
        <v>94</v>
      </c>
      <c r="AR69" s="112"/>
      <c r="AS69" s="113">
        <v>0</v>
      </c>
      <c r="AT69" s="114">
        <f t="shared" si="1"/>
        <v>0</v>
      </c>
      <c r="AU69" s="115">
        <f>'D.2.3 - Potrubní pošta'!P83</f>
        <v>0</v>
      </c>
      <c r="AV69" s="114">
        <f>'D.2.3 - Potrubní pošta'!J32</f>
        <v>0</v>
      </c>
      <c r="AW69" s="114">
        <f>'D.2.3 - Potrubní pošta'!J33</f>
        <v>0</v>
      </c>
      <c r="AX69" s="114">
        <f>'D.2.3 - Potrubní pošta'!J34</f>
        <v>0</v>
      </c>
      <c r="AY69" s="114">
        <f>'D.2.3 - Potrubní pošta'!J35</f>
        <v>0</v>
      </c>
      <c r="AZ69" s="114">
        <f>'D.2.3 - Potrubní pošta'!F32</f>
        <v>0</v>
      </c>
      <c r="BA69" s="114">
        <f>'D.2.3 - Potrubní pošta'!F33</f>
        <v>0</v>
      </c>
      <c r="BB69" s="114">
        <f>'D.2.3 - Potrubní pošta'!F34</f>
        <v>0</v>
      </c>
      <c r="BC69" s="114">
        <f>'D.2.3 - Potrubní pošta'!F35</f>
        <v>0</v>
      </c>
      <c r="BD69" s="116">
        <f>'D.2.3 - Potrubní pošta'!F36</f>
        <v>0</v>
      </c>
      <c r="BT69" s="117" t="s">
        <v>88</v>
      </c>
      <c r="BV69" s="117" t="s">
        <v>80</v>
      </c>
      <c r="BW69" s="117" t="s">
        <v>139</v>
      </c>
      <c r="BX69" s="117" t="s">
        <v>130</v>
      </c>
      <c r="CL69" s="117" t="s">
        <v>21</v>
      </c>
    </row>
    <row r="70" spans="1:91" s="6" customFormat="1" ht="22.5" customHeight="1">
      <c r="A70" s="98" t="s">
        <v>82</v>
      </c>
      <c r="B70" s="109"/>
      <c r="C70" s="110"/>
      <c r="D70" s="110"/>
      <c r="E70" s="410" t="s">
        <v>140</v>
      </c>
      <c r="F70" s="410"/>
      <c r="G70" s="410"/>
      <c r="H70" s="410"/>
      <c r="I70" s="410"/>
      <c r="J70" s="110"/>
      <c r="K70" s="410" t="s">
        <v>141</v>
      </c>
      <c r="L70" s="410"/>
      <c r="M70" s="410"/>
      <c r="N70" s="410"/>
      <c r="O70" s="410"/>
      <c r="P70" s="410"/>
      <c r="Q70" s="410"/>
      <c r="R70" s="410"/>
      <c r="S70" s="410"/>
      <c r="T70" s="410"/>
      <c r="U70" s="410"/>
      <c r="V70" s="410"/>
      <c r="W70" s="410"/>
      <c r="X70" s="410"/>
      <c r="Y70" s="410"/>
      <c r="Z70" s="410"/>
      <c r="AA70" s="410"/>
      <c r="AB70" s="410"/>
      <c r="AC70" s="410"/>
      <c r="AD70" s="410"/>
      <c r="AE70" s="410"/>
      <c r="AF70" s="410"/>
      <c r="AG70" s="408">
        <f>'D.2.4 - Interiér'!J29</f>
        <v>0</v>
      </c>
      <c r="AH70" s="409"/>
      <c r="AI70" s="409"/>
      <c r="AJ70" s="409"/>
      <c r="AK70" s="409"/>
      <c r="AL70" s="409"/>
      <c r="AM70" s="409"/>
      <c r="AN70" s="408">
        <f t="shared" si="0"/>
        <v>0</v>
      </c>
      <c r="AO70" s="409"/>
      <c r="AP70" s="409"/>
      <c r="AQ70" s="111" t="s">
        <v>94</v>
      </c>
      <c r="AR70" s="112"/>
      <c r="AS70" s="118">
        <v>0</v>
      </c>
      <c r="AT70" s="119">
        <f t="shared" si="1"/>
        <v>0</v>
      </c>
      <c r="AU70" s="120">
        <f>'D.2.4 - Interiér'!P83</f>
        <v>0</v>
      </c>
      <c r="AV70" s="119">
        <f>'D.2.4 - Interiér'!J32</f>
        <v>0</v>
      </c>
      <c r="AW70" s="119">
        <f>'D.2.4 - Interiér'!J33</f>
        <v>0</v>
      </c>
      <c r="AX70" s="119">
        <f>'D.2.4 - Interiér'!J34</f>
        <v>0</v>
      </c>
      <c r="AY70" s="119">
        <f>'D.2.4 - Interiér'!J35</f>
        <v>0</v>
      </c>
      <c r="AZ70" s="119">
        <f>'D.2.4 - Interiér'!F32</f>
        <v>0</v>
      </c>
      <c r="BA70" s="119">
        <f>'D.2.4 - Interiér'!F33</f>
        <v>0</v>
      </c>
      <c r="BB70" s="119">
        <f>'D.2.4 - Interiér'!F34</f>
        <v>0</v>
      </c>
      <c r="BC70" s="119">
        <f>'D.2.4 - Interiér'!F35</f>
        <v>0</v>
      </c>
      <c r="BD70" s="121">
        <f>'D.2.4 - Interiér'!F36</f>
        <v>0</v>
      </c>
      <c r="BT70" s="117" t="s">
        <v>88</v>
      </c>
      <c r="BV70" s="117" t="s">
        <v>80</v>
      </c>
      <c r="BW70" s="117" t="s">
        <v>142</v>
      </c>
      <c r="BX70" s="117" t="s">
        <v>130</v>
      </c>
      <c r="CL70" s="117" t="s">
        <v>21</v>
      </c>
    </row>
    <row r="71" spans="1:91" s="1" customFormat="1" ht="30" customHeight="1">
      <c r="B71" s="43"/>
      <c r="C71" s="65"/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3"/>
    </row>
    <row r="72" spans="1:91" s="1" customFormat="1" ht="6.95" customHeight="1">
      <c r="B72" s="58"/>
      <c r="C72" s="59"/>
      <c r="D72" s="59"/>
      <c r="E72" s="59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59"/>
      <c r="Y72" s="59"/>
      <c r="Z72" s="59"/>
      <c r="AA72" s="59"/>
      <c r="AB72" s="59"/>
      <c r="AC72" s="59"/>
      <c r="AD72" s="59"/>
      <c r="AE72" s="59"/>
      <c r="AF72" s="59"/>
      <c r="AG72" s="59"/>
      <c r="AH72" s="59"/>
      <c r="AI72" s="59"/>
      <c r="AJ72" s="59"/>
      <c r="AK72" s="59"/>
      <c r="AL72" s="59"/>
      <c r="AM72" s="59"/>
      <c r="AN72" s="59"/>
      <c r="AO72" s="59"/>
      <c r="AP72" s="59"/>
      <c r="AQ72" s="59"/>
      <c r="AR72" s="63"/>
    </row>
  </sheetData>
  <sheetProtection algorithmName="SHA-512" hashValue="xHZBiDyzXjyqSRTzs/VlGwRgXT7OCq1SPrWJA9ipVLT//C6cdU4yOk1uMXsYnWXEAj/7bBwdnGaHZJ7kzkh0UQ==" saltValue="LnDQRW4ErqckmrlY3D8TxQ==" spinCount="100000" sheet="1" objects="1" scenarios="1" formatCells="0" formatColumns="0" formatRows="0" sort="0" autoFilter="0"/>
  <mergeCells count="113">
    <mergeCell ref="AN70:AP70"/>
    <mergeCell ref="AG70:AM70"/>
    <mergeCell ref="E70:I70"/>
    <mergeCell ref="K70:AF70"/>
    <mergeCell ref="AG51:AM51"/>
    <mergeCell ref="AN51:AP51"/>
    <mergeCell ref="AR2:BE2"/>
    <mergeCell ref="AN67:AP67"/>
    <mergeCell ref="AG67:AM67"/>
    <mergeCell ref="E67:I67"/>
    <mergeCell ref="K67:AF67"/>
    <mergeCell ref="AN68:AP68"/>
    <mergeCell ref="AG68:AM68"/>
    <mergeCell ref="E68:I68"/>
    <mergeCell ref="K68:AF68"/>
    <mergeCell ref="AN69:AP69"/>
    <mergeCell ref="AG69:AM69"/>
    <mergeCell ref="E69:I69"/>
    <mergeCell ref="K69:AF69"/>
    <mergeCell ref="AN64:AP64"/>
    <mergeCell ref="AG64:AM64"/>
    <mergeCell ref="F64:J64"/>
    <mergeCell ref="L64:AF64"/>
    <mergeCell ref="AN65:AP65"/>
    <mergeCell ref="AG65:AM65"/>
    <mergeCell ref="F65:J65"/>
    <mergeCell ref="L65:AF65"/>
    <mergeCell ref="AN66:AP66"/>
    <mergeCell ref="AG66:AM66"/>
    <mergeCell ref="D66:H66"/>
    <mergeCell ref="J66:AF66"/>
    <mergeCell ref="AN61:AP61"/>
    <mergeCell ref="AG61:AM61"/>
    <mergeCell ref="F61:J61"/>
    <mergeCell ref="L61:AF61"/>
    <mergeCell ref="AN62:AP62"/>
    <mergeCell ref="AG62:AM62"/>
    <mergeCell ref="F62:J62"/>
    <mergeCell ref="L62:AF62"/>
    <mergeCell ref="AN63:AP63"/>
    <mergeCell ref="AG63:AM63"/>
    <mergeCell ref="F63:J63"/>
    <mergeCell ref="L63:AF63"/>
    <mergeCell ref="AN58:AP58"/>
    <mergeCell ref="AG58:AM58"/>
    <mergeCell ref="E58:I58"/>
    <mergeCell ref="K58:AF58"/>
    <mergeCell ref="AN59:AP59"/>
    <mergeCell ref="AG59:AM59"/>
    <mergeCell ref="F59:J59"/>
    <mergeCell ref="L59:AF59"/>
    <mergeCell ref="AN60:AP60"/>
    <mergeCell ref="AG60:AM60"/>
    <mergeCell ref="F60:J60"/>
    <mergeCell ref="L60:AF60"/>
    <mergeCell ref="AN55:AP55"/>
    <mergeCell ref="AG55:AM55"/>
    <mergeCell ref="E55:I55"/>
    <mergeCell ref="K55:AF55"/>
    <mergeCell ref="AN56:AP56"/>
    <mergeCell ref="AG56:AM56"/>
    <mergeCell ref="E56:I56"/>
    <mergeCell ref="K56:AF56"/>
    <mergeCell ref="AN57:AP57"/>
    <mergeCell ref="AG57:AM57"/>
    <mergeCell ref="E57:I57"/>
    <mergeCell ref="K57:AF57"/>
    <mergeCell ref="AN52:AP52"/>
    <mergeCell ref="AG52:AM52"/>
    <mergeCell ref="D52:H52"/>
    <mergeCell ref="J52:AF52"/>
    <mergeCell ref="AN53:AP53"/>
    <mergeCell ref="AG53:AM53"/>
    <mergeCell ref="D53:H53"/>
    <mergeCell ref="J53:AF53"/>
    <mergeCell ref="AN54:AP54"/>
    <mergeCell ref="AG54:AM54"/>
    <mergeCell ref="E54:I54"/>
    <mergeCell ref="K54:AF54"/>
    <mergeCell ref="X32:AB32"/>
    <mergeCell ref="AK32:AO32"/>
    <mergeCell ref="L42:AO42"/>
    <mergeCell ref="AM44:AN44"/>
    <mergeCell ref="AM46:AP46"/>
    <mergeCell ref="AS46:AT48"/>
    <mergeCell ref="C49:G49"/>
    <mergeCell ref="I49:AF49"/>
    <mergeCell ref="AG49:AM49"/>
    <mergeCell ref="AN49:AP49"/>
    <mergeCell ref="BE5:BE32"/>
    <mergeCell ref="K5:AO5"/>
    <mergeCell ref="K6:AO6"/>
    <mergeCell ref="E14:AJ14"/>
    <mergeCell ref="E20:AN20"/>
    <mergeCell ref="AK23:AO23"/>
    <mergeCell ref="L25:O25"/>
    <mergeCell ref="W25:AE25"/>
    <mergeCell ref="AK25:AO25"/>
    <mergeCell ref="L26:O26"/>
    <mergeCell ref="W26:AE26"/>
    <mergeCell ref="AK26:AO26"/>
    <mergeCell ref="L27:O27"/>
    <mergeCell ref="W27:AE27"/>
    <mergeCell ref="AK27:AO27"/>
    <mergeCell ref="L28:O28"/>
    <mergeCell ref="W28:AE28"/>
    <mergeCell ref="AK28:AO28"/>
    <mergeCell ref="L29:O29"/>
    <mergeCell ref="W29:AE29"/>
    <mergeCell ref="AK29:AO29"/>
    <mergeCell ref="L30:O30"/>
    <mergeCell ref="W30:AE30"/>
    <mergeCell ref="AK30:AO30"/>
  </mergeCells>
  <hyperlinks>
    <hyperlink ref="K1:S1" location="C2" display="1) Rekapitulace stavby"/>
    <hyperlink ref="W1:AI1" location="C51" display="2) Rekapitulace objektů stavby a soupisů prací"/>
    <hyperlink ref="A52" location="'VON - Vedlejší a ostatní ...'!C2" display="/"/>
    <hyperlink ref="A54" location="'D.1.1_SO 01 - Architekton...'!C2" display="/"/>
    <hyperlink ref="A55" location="'D.1.1_SO 02 - Architekton...'!C2" display="/"/>
    <hyperlink ref="A56" location="'D.1.2 - Stavebně konstruk...'!C2" display="/"/>
    <hyperlink ref="A57" location="'D.1.3 - Požárně bezpečnos...'!C2" display="/"/>
    <hyperlink ref="A59" location="'D.1.4.1 - Zdravotně techn...'!C2" display="/"/>
    <hyperlink ref="A60" location="'D.1.4.2 - Zařízení vzduch...'!C2" display="/"/>
    <hyperlink ref="A61" location="'D.1.4.3 - Zařízení pro vy...'!C2" display="/"/>
    <hyperlink ref="A62" location="'D.1.4.4_SO 01 - Silnoprou...'!C2" display="/"/>
    <hyperlink ref="A63" location="'D.1.4.4_SO 02 - Silnoprou...'!C2" display="/"/>
    <hyperlink ref="A64" location="'D.1.4.5 - Slaboproudé roz...'!C2" display="/"/>
    <hyperlink ref="A65" location="'D.1.4.6 - Měření a regulace'!C2" display="/"/>
    <hyperlink ref="A67" location="'D.2.1 - Zdravotní technol...'!C2" display="/"/>
    <hyperlink ref="A68" location="'D.2.2 - Medicinální plyny'!C2" display="/"/>
    <hyperlink ref="A69" location="'D.2.3 - Potrubní pošta'!C2" display="/"/>
    <hyperlink ref="A70" location="'D.2.4 - Interiér'!C2" display="/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119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ht="22.5" customHeight="1">
      <c r="B9" s="29"/>
      <c r="C9" s="30"/>
      <c r="D9" s="30"/>
      <c r="E9" s="415" t="s">
        <v>240</v>
      </c>
      <c r="F9" s="375"/>
      <c r="G9" s="375"/>
      <c r="H9" s="375"/>
      <c r="I9" s="128"/>
      <c r="J9" s="30"/>
      <c r="K9" s="32"/>
    </row>
    <row r="10" spans="1:70">
      <c r="B10" s="29"/>
      <c r="C10" s="30"/>
      <c r="D10" s="38" t="s">
        <v>241</v>
      </c>
      <c r="E10" s="30"/>
      <c r="F10" s="30"/>
      <c r="G10" s="30"/>
      <c r="H10" s="30"/>
      <c r="I10" s="128"/>
      <c r="J10" s="30"/>
      <c r="K10" s="32"/>
    </row>
    <row r="11" spans="1:70" s="1" customFormat="1" ht="22.5" customHeight="1">
      <c r="B11" s="43"/>
      <c r="C11" s="44"/>
      <c r="D11" s="44"/>
      <c r="E11" s="399" t="s">
        <v>1387</v>
      </c>
      <c r="F11" s="418"/>
      <c r="G11" s="418"/>
      <c r="H11" s="418"/>
      <c r="I11" s="129"/>
      <c r="J11" s="44"/>
      <c r="K11" s="47"/>
    </row>
    <row r="12" spans="1:70" s="1" customFormat="1">
      <c r="B12" s="43"/>
      <c r="C12" s="44"/>
      <c r="D12" s="38" t="s">
        <v>1388</v>
      </c>
      <c r="E12" s="44"/>
      <c r="F12" s="44"/>
      <c r="G12" s="44"/>
      <c r="H12" s="44"/>
      <c r="I12" s="129"/>
      <c r="J12" s="44"/>
      <c r="K12" s="47"/>
    </row>
    <row r="13" spans="1:70" s="1" customFormat="1" ht="36.950000000000003" customHeight="1">
      <c r="B13" s="43"/>
      <c r="C13" s="44"/>
      <c r="D13" s="44"/>
      <c r="E13" s="417" t="s">
        <v>1399</v>
      </c>
      <c r="F13" s="418"/>
      <c r="G13" s="418"/>
      <c r="H13" s="418"/>
      <c r="I13" s="129"/>
      <c r="J13" s="44"/>
      <c r="K13" s="47"/>
    </row>
    <row r="14" spans="1:70" s="1" customFormat="1" ht="13.5">
      <c r="B14" s="43"/>
      <c r="C14" s="44"/>
      <c r="D14" s="44"/>
      <c r="E14" s="44"/>
      <c r="F14" s="44"/>
      <c r="G14" s="44"/>
      <c r="H14" s="44"/>
      <c r="I14" s="129"/>
      <c r="J14" s="44"/>
      <c r="K14" s="47"/>
    </row>
    <row r="15" spans="1:70" s="1" customFormat="1" ht="14.45" customHeight="1">
      <c r="B15" s="43"/>
      <c r="C15" s="44"/>
      <c r="D15" s="38" t="s">
        <v>20</v>
      </c>
      <c r="E15" s="44"/>
      <c r="F15" s="36" t="s">
        <v>21</v>
      </c>
      <c r="G15" s="44"/>
      <c r="H15" s="44"/>
      <c r="I15" s="130" t="s">
        <v>22</v>
      </c>
      <c r="J15" s="36" t="s">
        <v>34</v>
      </c>
      <c r="K15" s="47"/>
    </row>
    <row r="16" spans="1:70" s="1" customFormat="1" ht="14.45" customHeight="1">
      <c r="B16" s="43"/>
      <c r="C16" s="44"/>
      <c r="D16" s="38" t="s">
        <v>24</v>
      </c>
      <c r="E16" s="44"/>
      <c r="F16" s="36" t="s">
        <v>25</v>
      </c>
      <c r="G16" s="44"/>
      <c r="H16" s="44"/>
      <c r="I16" s="130" t="s">
        <v>26</v>
      </c>
      <c r="J16" s="131" t="str">
        <f>'Rekapitulace stavby'!AN8</f>
        <v>14. 11. 2017</v>
      </c>
      <c r="K16" s="47"/>
    </row>
    <row r="17" spans="2:11" s="1" customFormat="1" ht="10.9" customHeight="1">
      <c r="B17" s="43"/>
      <c r="C17" s="44"/>
      <c r="D17" s="44"/>
      <c r="E17" s="44"/>
      <c r="F17" s="44"/>
      <c r="G17" s="44"/>
      <c r="H17" s="44"/>
      <c r="I17" s="129"/>
      <c r="J17" s="44"/>
      <c r="K17" s="47"/>
    </row>
    <row r="18" spans="2:11" s="1" customFormat="1" ht="14.45" customHeight="1">
      <c r="B18" s="43"/>
      <c r="C18" s="44"/>
      <c r="D18" s="38" t="s">
        <v>32</v>
      </c>
      <c r="E18" s="44"/>
      <c r="F18" s="44"/>
      <c r="G18" s="44"/>
      <c r="H18" s="44"/>
      <c r="I18" s="130" t="s">
        <v>33</v>
      </c>
      <c r="J18" s="36" t="s">
        <v>34</v>
      </c>
      <c r="K18" s="47"/>
    </row>
    <row r="19" spans="2:11" s="1" customFormat="1" ht="18" customHeight="1">
      <c r="B19" s="43"/>
      <c r="C19" s="44"/>
      <c r="D19" s="44"/>
      <c r="E19" s="36" t="s">
        <v>35</v>
      </c>
      <c r="F19" s="44"/>
      <c r="G19" s="44"/>
      <c r="H19" s="44"/>
      <c r="I19" s="130" t="s">
        <v>36</v>
      </c>
      <c r="J19" s="36" t="s">
        <v>34</v>
      </c>
      <c r="K19" s="47"/>
    </row>
    <row r="20" spans="2:11" s="1" customFormat="1" ht="6.95" customHeight="1">
      <c r="B20" s="43"/>
      <c r="C20" s="44"/>
      <c r="D20" s="44"/>
      <c r="E20" s="44"/>
      <c r="F20" s="44"/>
      <c r="G20" s="44"/>
      <c r="H20" s="44"/>
      <c r="I20" s="129"/>
      <c r="J20" s="44"/>
      <c r="K20" s="47"/>
    </row>
    <row r="21" spans="2:11" s="1" customFormat="1" ht="14.45" customHeight="1">
      <c r="B21" s="43"/>
      <c r="C21" s="44"/>
      <c r="D21" s="38" t="s">
        <v>37</v>
      </c>
      <c r="E21" s="44"/>
      <c r="F21" s="44"/>
      <c r="G21" s="44"/>
      <c r="H21" s="44"/>
      <c r="I21" s="130" t="s">
        <v>33</v>
      </c>
      <c r="J21" s="36" t="str">
        <f>IF('Rekapitulace stavby'!AN13="Vyplň údaj","",IF('Rekapitulace stavby'!AN13="","",'Rekapitulace stavby'!AN13))</f>
        <v/>
      </c>
      <c r="K21" s="47"/>
    </row>
    <row r="22" spans="2:11" s="1" customFormat="1" ht="18" customHeight="1">
      <c r="B22" s="43"/>
      <c r="C22" s="44"/>
      <c r="D22" s="44"/>
      <c r="E22" s="36" t="str">
        <f>IF('Rekapitulace stavby'!E14="Vyplň údaj","",IF('Rekapitulace stavby'!E14="","",'Rekapitulace stavby'!E14))</f>
        <v/>
      </c>
      <c r="F22" s="44"/>
      <c r="G22" s="44"/>
      <c r="H22" s="44"/>
      <c r="I22" s="130" t="s">
        <v>36</v>
      </c>
      <c r="J22" s="36" t="str">
        <f>IF('Rekapitulace stavby'!AN14="Vyplň údaj","",IF('Rekapitulace stavby'!AN14="","",'Rekapitulace stavby'!AN14))</f>
        <v/>
      </c>
      <c r="K22" s="47"/>
    </row>
    <row r="23" spans="2:11" s="1" customFormat="1" ht="6.95" customHeight="1">
      <c r="B23" s="43"/>
      <c r="C23" s="44"/>
      <c r="D23" s="44"/>
      <c r="E23" s="44"/>
      <c r="F23" s="44"/>
      <c r="G23" s="44"/>
      <c r="H23" s="44"/>
      <c r="I23" s="129"/>
      <c r="J23" s="44"/>
      <c r="K23" s="47"/>
    </row>
    <row r="24" spans="2:11" s="1" customFormat="1" ht="14.45" customHeight="1">
      <c r="B24" s="43"/>
      <c r="C24" s="44"/>
      <c r="D24" s="38" t="s">
        <v>39</v>
      </c>
      <c r="E24" s="44"/>
      <c r="F24" s="44"/>
      <c r="G24" s="44"/>
      <c r="H24" s="44"/>
      <c r="I24" s="130" t="s">
        <v>33</v>
      </c>
      <c r="J24" s="36" t="s">
        <v>34</v>
      </c>
      <c r="K24" s="47"/>
    </row>
    <row r="25" spans="2:11" s="1" customFormat="1" ht="18" customHeight="1">
      <c r="B25" s="43"/>
      <c r="C25" s="44"/>
      <c r="D25" s="44"/>
      <c r="E25" s="36" t="s">
        <v>40</v>
      </c>
      <c r="F25" s="44"/>
      <c r="G25" s="44"/>
      <c r="H25" s="44"/>
      <c r="I25" s="130" t="s">
        <v>36</v>
      </c>
      <c r="J25" s="36" t="s">
        <v>34</v>
      </c>
      <c r="K25" s="47"/>
    </row>
    <row r="26" spans="2:11" s="1" customFormat="1" ht="6.95" customHeight="1">
      <c r="B26" s="43"/>
      <c r="C26" s="44"/>
      <c r="D26" s="44"/>
      <c r="E26" s="44"/>
      <c r="F26" s="44"/>
      <c r="G26" s="44"/>
      <c r="H26" s="44"/>
      <c r="I26" s="129"/>
      <c r="J26" s="44"/>
      <c r="K26" s="47"/>
    </row>
    <row r="27" spans="2:11" s="1" customFormat="1" ht="14.45" customHeight="1">
      <c r="B27" s="43"/>
      <c r="C27" s="44"/>
      <c r="D27" s="38" t="s">
        <v>42</v>
      </c>
      <c r="E27" s="44"/>
      <c r="F27" s="44"/>
      <c r="G27" s="44"/>
      <c r="H27" s="44"/>
      <c r="I27" s="129"/>
      <c r="J27" s="44"/>
      <c r="K27" s="47"/>
    </row>
    <row r="28" spans="2:11" s="7" customFormat="1" ht="22.5" customHeight="1">
      <c r="B28" s="132"/>
      <c r="C28" s="133"/>
      <c r="D28" s="133"/>
      <c r="E28" s="379" t="s">
        <v>34</v>
      </c>
      <c r="F28" s="379"/>
      <c r="G28" s="379"/>
      <c r="H28" s="379"/>
      <c r="I28" s="134"/>
      <c r="J28" s="133"/>
      <c r="K28" s="135"/>
    </row>
    <row r="29" spans="2:11" s="1" customFormat="1" ht="6.95" customHeight="1">
      <c r="B29" s="43"/>
      <c r="C29" s="44"/>
      <c r="D29" s="44"/>
      <c r="E29" s="44"/>
      <c r="F29" s="44"/>
      <c r="G29" s="44"/>
      <c r="H29" s="44"/>
      <c r="I29" s="129"/>
      <c r="J29" s="44"/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25.35" customHeight="1">
      <c r="B31" s="43"/>
      <c r="C31" s="44"/>
      <c r="D31" s="138" t="s">
        <v>44</v>
      </c>
      <c r="E31" s="44"/>
      <c r="F31" s="44"/>
      <c r="G31" s="44"/>
      <c r="H31" s="44"/>
      <c r="I31" s="129"/>
      <c r="J31" s="139">
        <f>ROUND(J89,2)</f>
        <v>0</v>
      </c>
      <c r="K31" s="47"/>
    </row>
    <row r="32" spans="2:11" s="1" customFormat="1" ht="6.95" customHeight="1">
      <c r="B32" s="43"/>
      <c r="C32" s="44"/>
      <c r="D32" s="87"/>
      <c r="E32" s="87"/>
      <c r="F32" s="87"/>
      <c r="G32" s="87"/>
      <c r="H32" s="87"/>
      <c r="I32" s="136"/>
      <c r="J32" s="87"/>
      <c r="K32" s="137"/>
    </row>
    <row r="33" spans="2:11" s="1" customFormat="1" ht="14.45" customHeight="1">
      <c r="B33" s="43"/>
      <c r="C33" s="44"/>
      <c r="D33" s="44"/>
      <c r="E33" s="44"/>
      <c r="F33" s="48" t="s">
        <v>46</v>
      </c>
      <c r="G33" s="44"/>
      <c r="H33" s="44"/>
      <c r="I33" s="140" t="s">
        <v>45</v>
      </c>
      <c r="J33" s="48" t="s">
        <v>47</v>
      </c>
      <c r="K33" s="47"/>
    </row>
    <row r="34" spans="2:11" s="1" customFormat="1" ht="14.45" customHeight="1">
      <c r="B34" s="43"/>
      <c r="C34" s="44"/>
      <c r="D34" s="51" t="s">
        <v>48</v>
      </c>
      <c r="E34" s="51" t="s">
        <v>49</v>
      </c>
      <c r="F34" s="141">
        <f>ROUND(SUM(BE89:BE91), 2)</f>
        <v>0</v>
      </c>
      <c r="G34" s="44"/>
      <c r="H34" s="44"/>
      <c r="I34" s="142">
        <v>0.21</v>
      </c>
      <c r="J34" s="141">
        <f>ROUND(ROUND((SUM(BE89:BE91)), 2)*I34, 2)</f>
        <v>0</v>
      </c>
      <c r="K34" s="47"/>
    </row>
    <row r="35" spans="2:11" s="1" customFormat="1" ht="14.45" customHeight="1">
      <c r="B35" s="43"/>
      <c r="C35" s="44"/>
      <c r="D35" s="44"/>
      <c r="E35" s="51" t="s">
        <v>50</v>
      </c>
      <c r="F35" s="141">
        <f>ROUND(SUM(BF89:BF91), 2)</f>
        <v>0</v>
      </c>
      <c r="G35" s="44"/>
      <c r="H35" s="44"/>
      <c r="I35" s="142">
        <v>0.15</v>
      </c>
      <c r="J35" s="141">
        <f>ROUND(ROUND((SUM(BF89:BF91)), 2)*I35, 2)</f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51</v>
      </c>
      <c r="F36" s="141">
        <f>ROUND(SUM(BG89:BG91), 2)</f>
        <v>0</v>
      </c>
      <c r="G36" s="44"/>
      <c r="H36" s="44"/>
      <c r="I36" s="142">
        <v>0.21</v>
      </c>
      <c r="J36" s="141">
        <v>0</v>
      </c>
      <c r="K36" s="47"/>
    </row>
    <row r="37" spans="2:11" s="1" customFormat="1" ht="14.45" hidden="1" customHeight="1">
      <c r="B37" s="43"/>
      <c r="C37" s="44"/>
      <c r="D37" s="44"/>
      <c r="E37" s="51" t="s">
        <v>52</v>
      </c>
      <c r="F37" s="141">
        <f>ROUND(SUM(BH89:BH91), 2)</f>
        <v>0</v>
      </c>
      <c r="G37" s="44"/>
      <c r="H37" s="44"/>
      <c r="I37" s="142">
        <v>0.15</v>
      </c>
      <c r="J37" s="141">
        <v>0</v>
      </c>
      <c r="K37" s="47"/>
    </row>
    <row r="38" spans="2:11" s="1" customFormat="1" ht="14.45" hidden="1" customHeight="1">
      <c r="B38" s="43"/>
      <c r="C38" s="44"/>
      <c r="D38" s="44"/>
      <c r="E38" s="51" t="s">
        <v>53</v>
      </c>
      <c r="F38" s="141">
        <f>ROUND(SUM(BI89:BI91), 2)</f>
        <v>0</v>
      </c>
      <c r="G38" s="44"/>
      <c r="H38" s="44"/>
      <c r="I38" s="142">
        <v>0</v>
      </c>
      <c r="J38" s="141">
        <v>0</v>
      </c>
      <c r="K38" s="47"/>
    </row>
    <row r="39" spans="2:11" s="1" customFormat="1" ht="6.95" customHeight="1">
      <c r="B39" s="43"/>
      <c r="C39" s="44"/>
      <c r="D39" s="44"/>
      <c r="E39" s="44"/>
      <c r="F39" s="44"/>
      <c r="G39" s="44"/>
      <c r="H39" s="44"/>
      <c r="I39" s="129"/>
      <c r="J39" s="44"/>
      <c r="K39" s="47"/>
    </row>
    <row r="40" spans="2:11" s="1" customFormat="1" ht="25.35" customHeight="1">
      <c r="B40" s="43"/>
      <c r="C40" s="143"/>
      <c r="D40" s="144" t="s">
        <v>54</v>
      </c>
      <c r="E40" s="81"/>
      <c r="F40" s="81"/>
      <c r="G40" s="145" t="s">
        <v>55</v>
      </c>
      <c r="H40" s="146" t="s">
        <v>56</v>
      </c>
      <c r="I40" s="147"/>
      <c r="J40" s="148">
        <f>SUM(J31:J38)</f>
        <v>0</v>
      </c>
      <c r="K40" s="149"/>
    </row>
    <row r="41" spans="2:11" s="1" customFormat="1" ht="14.45" customHeight="1">
      <c r="B41" s="58"/>
      <c r="C41" s="59"/>
      <c r="D41" s="59"/>
      <c r="E41" s="59"/>
      <c r="F41" s="59"/>
      <c r="G41" s="59"/>
      <c r="H41" s="59"/>
      <c r="I41" s="150"/>
      <c r="J41" s="59"/>
      <c r="K41" s="60"/>
    </row>
    <row r="45" spans="2:11" s="1" customFormat="1" ht="6.95" customHeight="1">
      <c r="B45" s="151"/>
      <c r="C45" s="152"/>
      <c r="D45" s="152"/>
      <c r="E45" s="152"/>
      <c r="F45" s="152"/>
      <c r="G45" s="152"/>
      <c r="H45" s="152"/>
      <c r="I45" s="153"/>
      <c r="J45" s="152"/>
      <c r="K45" s="154"/>
    </row>
    <row r="46" spans="2:11" s="1" customFormat="1" ht="36.950000000000003" customHeight="1">
      <c r="B46" s="43"/>
      <c r="C46" s="31" t="s">
        <v>151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6.95" customHeight="1">
      <c r="B47" s="43"/>
      <c r="C47" s="44"/>
      <c r="D47" s="44"/>
      <c r="E47" s="44"/>
      <c r="F47" s="44"/>
      <c r="G47" s="44"/>
      <c r="H47" s="44"/>
      <c r="I47" s="129"/>
      <c r="J47" s="44"/>
      <c r="K47" s="47"/>
    </row>
    <row r="48" spans="2:11" s="1" customFormat="1" ht="14.45" customHeight="1">
      <c r="B48" s="43"/>
      <c r="C48" s="38" t="s">
        <v>18</v>
      </c>
      <c r="D48" s="44"/>
      <c r="E48" s="44"/>
      <c r="F48" s="44"/>
      <c r="G48" s="44"/>
      <c r="H48" s="44"/>
      <c r="I48" s="129"/>
      <c r="J48" s="44"/>
      <c r="K48" s="47"/>
    </row>
    <row r="49" spans="2:47" s="1" customFormat="1" ht="22.5" customHeight="1">
      <c r="B49" s="43"/>
      <c r="C49" s="44"/>
      <c r="D49" s="44"/>
      <c r="E49" s="415" t="str">
        <f>E7</f>
        <v>Jednotka NIP a DIOP v budově D2</v>
      </c>
      <c r="F49" s="416"/>
      <c r="G49" s="416"/>
      <c r="H49" s="416"/>
      <c r="I49" s="129"/>
      <c r="J49" s="44"/>
      <c r="K49" s="47"/>
    </row>
    <row r="50" spans="2:47">
      <c r="B50" s="29"/>
      <c r="C50" s="38" t="s">
        <v>149</v>
      </c>
      <c r="D50" s="30"/>
      <c r="E50" s="30"/>
      <c r="F50" s="30"/>
      <c r="G50" s="30"/>
      <c r="H50" s="30"/>
      <c r="I50" s="128"/>
      <c r="J50" s="30"/>
      <c r="K50" s="32"/>
    </row>
    <row r="51" spans="2:47" ht="22.5" customHeight="1">
      <c r="B51" s="29"/>
      <c r="C51" s="30"/>
      <c r="D51" s="30"/>
      <c r="E51" s="415" t="s">
        <v>240</v>
      </c>
      <c r="F51" s="375"/>
      <c r="G51" s="375"/>
      <c r="H51" s="375"/>
      <c r="I51" s="128"/>
      <c r="J51" s="30"/>
      <c r="K51" s="32"/>
    </row>
    <row r="52" spans="2:47">
      <c r="B52" s="29"/>
      <c r="C52" s="38" t="s">
        <v>241</v>
      </c>
      <c r="D52" s="30"/>
      <c r="E52" s="30"/>
      <c r="F52" s="30"/>
      <c r="G52" s="30"/>
      <c r="H52" s="30"/>
      <c r="I52" s="128"/>
      <c r="J52" s="30"/>
      <c r="K52" s="32"/>
    </row>
    <row r="53" spans="2:47" s="1" customFormat="1" ht="22.5" customHeight="1">
      <c r="B53" s="43"/>
      <c r="C53" s="44"/>
      <c r="D53" s="44"/>
      <c r="E53" s="399" t="s">
        <v>1387</v>
      </c>
      <c r="F53" s="418"/>
      <c r="G53" s="418"/>
      <c r="H53" s="418"/>
      <c r="I53" s="129"/>
      <c r="J53" s="44"/>
      <c r="K53" s="47"/>
    </row>
    <row r="54" spans="2:47" s="1" customFormat="1" ht="14.45" customHeight="1">
      <c r="B54" s="43"/>
      <c r="C54" s="38" t="s">
        <v>1388</v>
      </c>
      <c r="D54" s="44"/>
      <c r="E54" s="44"/>
      <c r="F54" s="44"/>
      <c r="G54" s="44"/>
      <c r="H54" s="44"/>
      <c r="I54" s="129"/>
      <c r="J54" s="44"/>
      <c r="K54" s="47"/>
    </row>
    <row r="55" spans="2:47" s="1" customFormat="1" ht="23.25" customHeight="1">
      <c r="B55" s="43"/>
      <c r="C55" s="44"/>
      <c r="D55" s="44"/>
      <c r="E55" s="417" t="str">
        <f>E13</f>
        <v>D.1.4.4_SO 01 - Silnoproudá elektrotechnika</v>
      </c>
      <c r="F55" s="418"/>
      <c r="G55" s="418"/>
      <c r="H55" s="418"/>
      <c r="I55" s="129"/>
      <c r="J55" s="44"/>
      <c r="K55" s="47"/>
    </row>
    <row r="56" spans="2:47" s="1" customFormat="1" ht="6.95" customHeight="1">
      <c r="B56" s="43"/>
      <c r="C56" s="44"/>
      <c r="D56" s="44"/>
      <c r="E56" s="44"/>
      <c r="F56" s="44"/>
      <c r="G56" s="44"/>
      <c r="H56" s="44"/>
      <c r="I56" s="129"/>
      <c r="J56" s="44"/>
      <c r="K56" s="47"/>
    </row>
    <row r="57" spans="2:47" s="1" customFormat="1" ht="18" customHeight="1">
      <c r="B57" s="43"/>
      <c r="C57" s="38" t="s">
        <v>24</v>
      </c>
      <c r="D57" s="44"/>
      <c r="E57" s="44"/>
      <c r="F57" s="36" t="str">
        <f>F16</f>
        <v>Olomouc</v>
      </c>
      <c r="G57" s="44"/>
      <c r="H57" s="44"/>
      <c r="I57" s="130" t="s">
        <v>26</v>
      </c>
      <c r="J57" s="131" t="str">
        <f>IF(J16="","",J16)</f>
        <v>14. 11. 2017</v>
      </c>
      <c r="K57" s="47"/>
    </row>
    <row r="58" spans="2:47" s="1" customFormat="1" ht="6.95" customHeight="1">
      <c r="B58" s="43"/>
      <c r="C58" s="44"/>
      <c r="D58" s="44"/>
      <c r="E58" s="44"/>
      <c r="F58" s="44"/>
      <c r="G58" s="44"/>
      <c r="H58" s="44"/>
      <c r="I58" s="129"/>
      <c r="J58" s="44"/>
      <c r="K58" s="47"/>
    </row>
    <row r="59" spans="2:47" s="1" customFormat="1">
      <c r="B59" s="43"/>
      <c r="C59" s="38" t="s">
        <v>32</v>
      </c>
      <c r="D59" s="44"/>
      <c r="E59" s="44"/>
      <c r="F59" s="36" t="str">
        <f>E19</f>
        <v>Fakultní nemocnice Olomouc, příspěvková organizace</v>
      </c>
      <c r="G59" s="44"/>
      <c r="H59" s="44"/>
      <c r="I59" s="130" t="s">
        <v>39</v>
      </c>
      <c r="J59" s="36" t="str">
        <f>E25</f>
        <v>PPS KANIA</v>
      </c>
      <c r="K59" s="47"/>
    </row>
    <row r="60" spans="2:47" s="1" customFormat="1" ht="14.45" customHeight="1">
      <c r="B60" s="43"/>
      <c r="C60" s="38" t="s">
        <v>37</v>
      </c>
      <c r="D60" s="44"/>
      <c r="E60" s="44"/>
      <c r="F60" s="36" t="str">
        <f>IF(E22="","",E22)</f>
        <v/>
      </c>
      <c r="G60" s="44"/>
      <c r="H60" s="44"/>
      <c r="I60" s="129"/>
      <c r="J60" s="44"/>
      <c r="K60" s="47"/>
    </row>
    <row r="61" spans="2:47" s="1" customFormat="1" ht="10.35" customHeight="1">
      <c r="B61" s="43"/>
      <c r="C61" s="44"/>
      <c r="D61" s="44"/>
      <c r="E61" s="44"/>
      <c r="F61" s="44"/>
      <c r="G61" s="44"/>
      <c r="H61" s="44"/>
      <c r="I61" s="129"/>
      <c r="J61" s="44"/>
      <c r="K61" s="47"/>
    </row>
    <row r="62" spans="2:47" s="1" customFormat="1" ht="29.25" customHeight="1">
      <c r="B62" s="43"/>
      <c r="C62" s="155" t="s">
        <v>152</v>
      </c>
      <c r="D62" s="143"/>
      <c r="E62" s="143"/>
      <c r="F62" s="143"/>
      <c r="G62" s="143"/>
      <c r="H62" s="143"/>
      <c r="I62" s="156"/>
      <c r="J62" s="157" t="s">
        <v>153</v>
      </c>
      <c r="K62" s="158"/>
    </row>
    <row r="63" spans="2:47" s="1" customFormat="1" ht="10.35" customHeight="1">
      <c r="B63" s="43"/>
      <c r="C63" s="44"/>
      <c r="D63" s="44"/>
      <c r="E63" s="44"/>
      <c r="F63" s="44"/>
      <c r="G63" s="44"/>
      <c r="H63" s="44"/>
      <c r="I63" s="129"/>
      <c r="J63" s="44"/>
      <c r="K63" s="47"/>
    </row>
    <row r="64" spans="2:47" s="1" customFormat="1" ht="29.25" customHeight="1">
      <c r="B64" s="43"/>
      <c r="C64" s="159" t="s">
        <v>154</v>
      </c>
      <c r="D64" s="44"/>
      <c r="E64" s="44"/>
      <c r="F64" s="44"/>
      <c r="G64" s="44"/>
      <c r="H64" s="44"/>
      <c r="I64" s="129"/>
      <c r="J64" s="139">
        <f>J89</f>
        <v>0</v>
      </c>
      <c r="K64" s="47"/>
      <c r="AU64" s="25" t="s">
        <v>155</v>
      </c>
    </row>
    <row r="65" spans="2:12" s="8" customFormat="1" ht="24.95" customHeight="1">
      <c r="B65" s="160"/>
      <c r="C65" s="161"/>
      <c r="D65" s="162" t="s">
        <v>1400</v>
      </c>
      <c r="E65" s="163"/>
      <c r="F65" s="163"/>
      <c r="G65" s="163"/>
      <c r="H65" s="163"/>
      <c r="I65" s="164"/>
      <c r="J65" s="165">
        <f>J90</f>
        <v>0</v>
      </c>
      <c r="K65" s="166"/>
    </row>
    <row r="66" spans="2:12" s="1" customFormat="1" ht="21.75" customHeight="1">
      <c r="B66" s="43"/>
      <c r="C66" s="44"/>
      <c r="D66" s="44"/>
      <c r="E66" s="44"/>
      <c r="F66" s="44"/>
      <c r="G66" s="44"/>
      <c r="H66" s="44"/>
      <c r="I66" s="129"/>
      <c r="J66" s="44"/>
      <c r="K66" s="47"/>
    </row>
    <row r="67" spans="2:12" s="1" customFormat="1" ht="6.95" customHeight="1">
      <c r="B67" s="58"/>
      <c r="C67" s="59"/>
      <c r="D67" s="59"/>
      <c r="E67" s="59"/>
      <c r="F67" s="59"/>
      <c r="G67" s="59"/>
      <c r="H67" s="59"/>
      <c r="I67" s="150"/>
      <c r="J67" s="59"/>
      <c r="K67" s="60"/>
    </row>
    <row r="71" spans="2:12" s="1" customFormat="1" ht="6.95" customHeight="1">
      <c r="B71" s="61"/>
      <c r="C71" s="62"/>
      <c r="D71" s="62"/>
      <c r="E71" s="62"/>
      <c r="F71" s="62"/>
      <c r="G71" s="62"/>
      <c r="H71" s="62"/>
      <c r="I71" s="153"/>
      <c r="J71" s="62"/>
      <c r="K71" s="62"/>
      <c r="L71" s="63"/>
    </row>
    <row r="72" spans="2:12" s="1" customFormat="1" ht="36.950000000000003" customHeight="1">
      <c r="B72" s="43"/>
      <c r="C72" s="64" t="s">
        <v>163</v>
      </c>
      <c r="D72" s="65"/>
      <c r="E72" s="65"/>
      <c r="F72" s="65"/>
      <c r="G72" s="65"/>
      <c r="H72" s="65"/>
      <c r="I72" s="174"/>
      <c r="J72" s="65"/>
      <c r="K72" s="65"/>
      <c r="L72" s="63"/>
    </row>
    <row r="73" spans="2:12" s="1" customFormat="1" ht="6.95" customHeight="1">
      <c r="B73" s="43"/>
      <c r="C73" s="65"/>
      <c r="D73" s="65"/>
      <c r="E73" s="65"/>
      <c r="F73" s="65"/>
      <c r="G73" s="65"/>
      <c r="H73" s="65"/>
      <c r="I73" s="174"/>
      <c r="J73" s="65"/>
      <c r="K73" s="65"/>
      <c r="L73" s="63"/>
    </row>
    <row r="74" spans="2:12" s="1" customFormat="1" ht="14.45" customHeight="1">
      <c r="B74" s="43"/>
      <c r="C74" s="67" t="s">
        <v>18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2.5" customHeight="1">
      <c r="B75" s="43"/>
      <c r="C75" s="65"/>
      <c r="D75" s="65"/>
      <c r="E75" s="419" t="str">
        <f>E7</f>
        <v>Jednotka NIP a DIOP v budově D2</v>
      </c>
      <c r="F75" s="420"/>
      <c r="G75" s="420"/>
      <c r="H75" s="420"/>
      <c r="I75" s="174"/>
      <c r="J75" s="65"/>
      <c r="K75" s="65"/>
      <c r="L75" s="63"/>
    </row>
    <row r="76" spans="2:12">
      <c r="B76" s="29"/>
      <c r="C76" s="67" t="s">
        <v>149</v>
      </c>
      <c r="D76" s="224"/>
      <c r="E76" s="224"/>
      <c r="F76" s="224"/>
      <c r="G76" s="224"/>
      <c r="H76" s="224"/>
      <c r="J76" s="224"/>
      <c r="K76" s="224"/>
      <c r="L76" s="225"/>
    </row>
    <row r="77" spans="2:12" ht="22.5" customHeight="1">
      <c r="B77" s="29"/>
      <c r="C77" s="224"/>
      <c r="D77" s="224"/>
      <c r="E77" s="419" t="s">
        <v>240</v>
      </c>
      <c r="F77" s="424"/>
      <c r="G77" s="424"/>
      <c r="H77" s="424"/>
      <c r="J77" s="224"/>
      <c r="K77" s="224"/>
      <c r="L77" s="225"/>
    </row>
    <row r="78" spans="2:12">
      <c r="B78" s="29"/>
      <c r="C78" s="67" t="s">
        <v>241</v>
      </c>
      <c r="D78" s="224"/>
      <c r="E78" s="224"/>
      <c r="F78" s="224"/>
      <c r="G78" s="224"/>
      <c r="H78" s="224"/>
      <c r="J78" s="224"/>
      <c r="K78" s="224"/>
      <c r="L78" s="225"/>
    </row>
    <row r="79" spans="2:12" s="1" customFormat="1" ht="22.5" customHeight="1">
      <c r="B79" s="43"/>
      <c r="C79" s="65"/>
      <c r="D79" s="65"/>
      <c r="E79" s="423" t="s">
        <v>1387</v>
      </c>
      <c r="F79" s="421"/>
      <c r="G79" s="421"/>
      <c r="H79" s="421"/>
      <c r="I79" s="174"/>
      <c r="J79" s="65"/>
      <c r="K79" s="65"/>
      <c r="L79" s="63"/>
    </row>
    <row r="80" spans="2:12" s="1" customFormat="1" ht="14.45" customHeight="1">
      <c r="B80" s="43"/>
      <c r="C80" s="67" t="s">
        <v>1388</v>
      </c>
      <c r="D80" s="65"/>
      <c r="E80" s="65"/>
      <c r="F80" s="65"/>
      <c r="G80" s="65"/>
      <c r="H80" s="65"/>
      <c r="I80" s="174"/>
      <c r="J80" s="65"/>
      <c r="K80" s="65"/>
      <c r="L80" s="63"/>
    </row>
    <row r="81" spans="2:65" s="1" customFormat="1" ht="23.25" customHeight="1">
      <c r="B81" s="43"/>
      <c r="C81" s="65"/>
      <c r="D81" s="65"/>
      <c r="E81" s="390" t="str">
        <f>E13</f>
        <v>D.1.4.4_SO 01 - Silnoproudá elektrotechnika</v>
      </c>
      <c r="F81" s="421"/>
      <c r="G81" s="421"/>
      <c r="H81" s="421"/>
      <c r="I81" s="174"/>
      <c r="J81" s="65"/>
      <c r="K81" s="65"/>
      <c r="L81" s="63"/>
    </row>
    <row r="82" spans="2:65" s="1" customFormat="1" ht="6.95" customHeight="1">
      <c r="B82" s="43"/>
      <c r="C82" s="65"/>
      <c r="D82" s="65"/>
      <c r="E82" s="65"/>
      <c r="F82" s="65"/>
      <c r="G82" s="65"/>
      <c r="H82" s="65"/>
      <c r="I82" s="174"/>
      <c r="J82" s="65"/>
      <c r="K82" s="65"/>
      <c r="L82" s="63"/>
    </row>
    <row r="83" spans="2:65" s="1" customFormat="1" ht="18" customHeight="1">
      <c r="B83" s="43"/>
      <c r="C83" s="67" t="s">
        <v>24</v>
      </c>
      <c r="D83" s="65"/>
      <c r="E83" s="65"/>
      <c r="F83" s="175" t="str">
        <f>F16</f>
        <v>Olomouc</v>
      </c>
      <c r="G83" s="65"/>
      <c r="H83" s="65"/>
      <c r="I83" s="176" t="s">
        <v>26</v>
      </c>
      <c r="J83" s="75" t="str">
        <f>IF(J16="","",J16)</f>
        <v>14. 11. 2017</v>
      </c>
      <c r="K83" s="65"/>
      <c r="L83" s="63"/>
    </row>
    <row r="84" spans="2:65" s="1" customFormat="1" ht="6.95" customHeight="1">
      <c r="B84" s="43"/>
      <c r="C84" s="65"/>
      <c r="D84" s="65"/>
      <c r="E84" s="65"/>
      <c r="F84" s="65"/>
      <c r="G84" s="65"/>
      <c r="H84" s="65"/>
      <c r="I84" s="174"/>
      <c r="J84" s="65"/>
      <c r="K84" s="65"/>
      <c r="L84" s="63"/>
    </row>
    <row r="85" spans="2:65" s="1" customFormat="1">
      <c r="B85" s="43"/>
      <c r="C85" s="67" t="s">
        <v>32</v>
      </c>
      <c r="D85" s="65"/>
      <c r="E85" s="65"/>
      <c r="F85" s="175" t="str">
        <f>E19</f>
        <v>Fakultní nemocnice Olomouc, příspěvková organizace</v>
      </c>
      <c r="G85" s="65"/>
      <c r="H85" s="65"/>
      <c r="I85" s="176" t="s">
        <v>39</v>
      </c>
      <c r="J85" s="175" t="str">
        <f>E25</f>
        <v>PPS KANIA</v>
      </c>
      <c r="K85" s="65"/>
      <c r="L85" s="63"/>
    </row>
    <row r="86" spans="2:65" s="1" customFormat="1" ht="14.45" customHeight="1">
      <c r="B86" s="43"/>
      <c r="C86" s="67" t="s">
        <v>37</v>
      </c>
      <c r="D86" s="65"/>
      <c r="E86" s="65"/>
      <c r="F86" s="175" t="str">
        <f>IF(E22="","",E22)</f>
        <v/>
      </c>
      <c r="G86" s="65"/>
      <c r="H86" s="65"/>
      <c r="I86" s="174"/>
      <c r="J86" s="65"/>
      <c r="K86" s="65"/>
      <c r="L86" s="63"/>
    </row>
    <row r="87" spans="2:65" s="1" customFormat="1" ht="10.35" customHeight="1">
      <c r="B87" s="43"/>
      <c r="C87" s="65"/>
      <c r="D87" s="65"/>
      <c r="E87" s="65"/>
      <c r="F87" s="65"/>
      <c r="G87" s="65"/>
      <c r="H87" s="65"/>
      <c r="I87" s="174"/>
      <c r="J87" s="65"/>
      <c r="K87" s="65"/>
      <c r="L87" s="63"/>
    </row>
    <row r="88" spans="2:65" s="10" customFormat="1" ht="29.25" customHeight="1">
      <c r="B88" s="177"/>
      <c r="C88" s="178" t="s">
        <v>164</v>
      </c>
      <c r="D88" s="179" t="s">
        <v>63</v>
      </c>
      <c r="E88" s="179" t="s">
        <v>59</v>
      </c>
      <c r="F88" s="179" t="s">
        <v>165</v>
      </c>
      <c r="G88" s="179" t="s">
        <v>166</v>
      </c>
      <c r="H88" s="179" t="s">
        <v>167</v>
      </c>
      <c r="I88" s="180" t="s">
        <v>168</v>
      </c>
      <c r="J88" s="179" t="s">
        <v>153</v>
      </c>
      <c r="K88" s="181" t="s">
        <v>169</v>
      </c>
      <c r="L88" s="182"/>
      <c r="M88" s="83" t="s">
        <v>170</v>
      </c>
      <c r="N88" s="84" t="s">
        <v>48</v>
      </c>
      <c r="O88" s="84" t="s">
        <v>171</v>
      </c>
      <c r="P88" s="84" t="s">
        <v>172</v>
      </c>
      <c r="Q88" s="84" t="s">
        <v>173</v>
      </c>
      <c r="R88" s="84" t="s">
        <v>174</v>
      </c>
      <c r="S88" s="84" t="s">
        <v>175</v>
      </c>
      <c r="T88" s="85" t="s">
        <v>176</v>
      </c>
    </row>
    <row r="89" spans="2:65" s="1" customFormat="1" ht="29.25" customHeight="1">
      <c r="B89" s="43"/>
      <c r="C89" s="89" t="s">
        <v>154</v>
      </c>
      <c r="D89" s="65"/>
      <c r="E89" s="65"/>
      <c r="F89" s="65"/>
      <c r="G89" s="65"/>
      <c r="H89" s="65"/>
      <c r="I89" s="174"/>
      <c r="J89" s="183">
        <f>BK89</f>
        <v>0</v>
      </c>
      <c r="K89" s="65"/>
      <c r="L89" s="63"/>
      <c r="M89" s="86"/>
      <c r="N89" s="87"/>
      <c r="O89" s="87"/>
      <c r="P89" s="184">
        <f>P90</f>
        <v>0</v>
      </c>
      <c r="Q89" s="87"/>
      <c r="R89" s="184">
        <f>R90</f>
        <v>0</v>
      </c>
      <c r="S89" s="87"/>
      <c r="T89" s="185">
        <f>T90</f>
        <v>0</v>
      </c>
      <c r="AT89" s="25" t="s">
        <v>77</v>
      </c>
      <c r="AU89" s="25" t="s">
        <v>155</v>
      </c>
      <c r="BK89" s="186">
        <f>BK90</f>
        <v>0</v>
      </c>
    </row>
    <row r="90" spans="2:65" s="11" customFormat="1" ht="37.35" customHeight="1">
      <c r="B90" s="187"/>
      <c r="C90" s="188"/>
      <c r="D90" s="201" t="s">
        <v>77</v>
      </c>
      <c r="E90" s="286" t="s">
        <v>635</v>
      </c>
      <c r="F90" s="286" t="s">
        <v>1401</v>
      </c>
      <c r="G90" s="188"/>
      <c r="H90" s="188"/>
      <c r="I90" s="191"/>
      <c r="J90" s="287">
        <f>BK90</f>
        <v>0</v>
      </c>
      <c r="K90" s="188"/>
      <c r="L90" s="193"/>
      <c r="M90" s="194"/>
      <c r="N90" s="195"/>
      <c r="O90" s="195"/>
      <c r="P90" s="196">
        <f>P91</f>
        <v>0</v>
      </c>
      <c r="Q90" s="195"/>
      <c r="R90" s="196">
        <f>R91</f>
        <v>0</v>
      </c>
      <c r="S90" s="195"/>
      <c r="T90" s="197">
        <f>T91</f>
        <v>0</v>
      </c>
      <c r="AR90" s="198" t="s">
        <v>109</v>
      </c>
      <c r="AT90" s="199" t="s">
        <v>77</v>
      </c>
      <c r="AU90" s="199" t="s">
        <v>78</v>
      </c>
      <c r="AY90" s="198" t="s">
        <v>179</v>
      </c>
      <c r="BK90" s="200">
        <f>BK91</f>
        <v>0</v>
      </c>
    </row>
    <row r="91" spans="2:65" s="1" customFormat="1" ht="22.5" customHeight="1">
      <c r="B91" s="43"/>
      <c r="C91" s="204" t="s">
        <v>86</v>
      </c>
      <c r="D91" s="204" t="s">
        <v>182</v>
      </c>
      <c r="E91" s="205" t="s">
        <v>1402</v>
      </c>
      <c r="F91" s="206" t="s">
        <v>1403</v>
      </c>
      <c r="G91" s="207" t="s">
        <v>727</v>
      </c>
      <c r="H91" s="208">
        <v>1</v>
      </c>
      <c r="I91" s="209"/>
      <c r="J91" s="210">
        <f>ROUND(I91*H91,2)</f>
        <v>0</v>
      </c>
      <c r="K91" s="206" t="s">
        <v>34</v>
      </c>
      <c r="L91" s="63"/>
      <c r="M91" s="211" t="s">
        <v>34</v>
      </c>
      <c r="N91" s="288" t="s">
        <v>49</v>
      </c>
      <c r="O91" s="222"/>
      <c r="P91" s="289">
        <f>O91*H91</f>
        <v>0</v>
      </c>
      <c r="Q91" s="289">
        <v>0</v>
      </c>
      <c r="R91" s="289">
        <f>Q91*H91</f>
        <v>0</v>
      </c>
      <c r="S91" s="289">
        <v>0</v>
      </c>
      <c r="T91" s="290">
        <f>S91*H91</f>
        <v>0</v>
      </c>
      <c r="AR91" s="25" t="s">
        <v>599</v>
      </c>
      <c r="AT91" s="25" t="s">
        <v>182</v>
      </c>
      <c r="AU91" s="25" t="s">
        <v>86</v>
      </c>
      <c r="AY91" s="25" t="s">
        <v>179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25" t="s">
        <v>86</v>
      </c>
      <c r="BK91" s="215">
        <f>ROUND(I91*H91,2)</f>
        <v>0</v>
      </c>
      <c r="BL91" s="25" t="s">
        <v>599</v>
      </c>
      <c r="BM91" s="25" t="s">
        <v>1404</v>
      </c>
    </row>
    <row r="92" spans="2:65" s="1" customFormat="1" ht="6.95" customHeight="1">
      <c r="B92" s="58"/>
      <c r="C92" s="59"/>
      <c r="D92" s="59"/>
      <c r="E92" s="59"/>
      <c r="F92" s="59"/>
      <c r="G92" s="59"/>
      <c r="H92" s="59"/>
      <c r="I92" s="150"/>
      <c r="J92" s="59"/>
      <c r="K92" s="59"/>
      <c r="L92" s="63"/>
    </row>
  </sheetData>
  <sheetProtection algorithmName="SHA-512" hashValue="cMc/Y+KIgyFh5qmm4W0Hr/KYpD56r9QA6srfWEo09LbdWwY9tBxFenctW0K9fgQQQUIPUJLY3/jpNHyAqqpP7g==" saltValue="iui7C6fO7qfZNmqBmL7zFQ==" spinCount="100000" sheet="1" objects="1" scenarios="1" formatCells="0" formatColumns="0" formatRows="0" sort="0" autoFilter="0"/>
  <autoFilter ref="C88:K91"/>
  <mergeCells count="15">
    <mergeCell ref="E79:H79"/>
    <mergeCell ref="E77:H77"/>
    <mergeCell ref="E81:H81"/>
    <mergeCell ref="G1:H1"/>
    <mergeCell ref="L2:V2"/>
    <mergeCell ref="E49:H49"/>
    <mergeCell ref="E53:H53"/>
    <mergeCell ref="E51:H51"/>
    <mergeCell ref="E55:H55"/>
    <mergeCell ref="E75:H75"/>
    <mergeCell ref="E7:H7"/>
    <mergeCell ref="E11:H11"/>
    <mergeCell ref="E9:H9"/>
    <mergeCell ref="E13:H13"/>
    <mergeCell ref="E28:H28"/>
  </mergeCells>
  <hyperlinks>
    <hyperlink ref="F1:G1" location="C2" display="1) Krycí list soupisu"/>
    <hyperlink ref="G1:H1" location="C62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121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ht="22.5" customHeight="1">
      <c r="B9" s="29"/>
      <c r="C9" s="30"/>
      <c r="D9" s="30"/>
      <c r="E9" s="415" t="s">
        <v>240</v>
      </c>
      <c r="F9" s="375"/>
      <c r="G9" s="375"/>
      <c r="H9" s="375"/>
      <c r="I9" s="128"/>
      <c r="J9" s="30"/>
      <c r="K9" s="32"/>
    </row>
    <row r="10" spans="1:70">
      <c r="B10" s="29"/>
      <c r="C10" s="30"/>
      <c r="D10" s="38" t="s">
        <v>241</v>
      </c>
      <c r="E10" s="30"/>
      <c r="F10" s="30"/>
      <c r="G10" s="30"/>
      <c r="H10" s="30"/>
      <c r="I10" s="128"/>
      <c r="J10" s="30"/>
      <c r="K10" s="32"/>
    </row>
    <row r="11" spans="1:70" s="1" customFormat="1" ht="22.5" customHeight="1">
      <c r="B11" s="43"/>
      <c r="C11" s="44"/>
      <c r="D11" s="44"/>
      <c r="E11" s="399" t="s">
        <v>1387</v>
      </c>
      <c r="F11" s="418"/>
      <c r="G11" s="418"/>
      <c r="H11" s="418"/>
      <c r="I11" s="129"/>
      <c r="J11" s="44"/>
      <c r="K11" s="47"/>
    </row>
    <row r="12" spans="1:70" s="1" customFormat="1">
      <c r="B12" s="43"/>
      <c r="C12" s="44"/>
      <c r="D12" s="38" t="s">
        <v>1388</v>
      </c>
      <c r="E12" s="44"/>
      <c r="F12" s="44"/>
      <c r="G12" s="44"/>
      <c r="H12" s="44"/>
      <c r="I12" s="129"/>
      <c r="J12" s="44"/>
      <c r="K12" s="47"/>
    </row>
    <row r="13" spans="1:70" s="1" customFormat="1" ht="36.950000000000003" customHeight="1">
      <c r="B13" s="43"/>
      <c r="C13" s="44"/>
      <c r="D13" s="44"/>
      <c r="E13" s="417" t="s">
        <v>1405</v>
      </c>
      <c r="F13" s="418"/>
      <c r="G13" s="418"/>
      <c r="H13" s="418"/>
      <c r="I13" s="129"/>
      <c r="J13" s="44"/>
      <c r="K13" s="47"/>
    </row>
    <row r="14" spans="1:70" s="1" customFormat="1" ht="13.5">
      <c r="B14" s="43"/>
      <c r="C14" s="44"/>
      <c r="D14" s="44"/>
      <c r="E14" s="44"/>
      <c r="F14" s="44"/>
      <c r="G14" s="44"/>
      <c r="H14" s="44"/>
      <c r="I14" s="129"/>
      <c r="J14" s="44"/>
      <c r="K14" s="47"/>
    </row>
    <row r="15" spans="1:70" s="1" customFormat="1" ht="14.45" customHeight="1">
      <c r="B15" s="43"/>
      <c r="C15" s="44"/>
      <c r="D15" s="38" t="s">
        <v>20</v>
      </c>
      <c r="E15" s="44"/>
      <c r="F15" s="36" t="s">
        <v>21</v>
      </c>
      <c r="G15" s="44"/>
      <c r="H15" s="44"/>
      <c r="I15" s="130" t="s">
        <v>22</v>
      </c>
      <c r="J15" s="36" t="s">
        <v>34</v>
      </c>
      <c r="K15" s="47"/>
    </row>
    <row r="16" spans="1:70" s="1" customFormat="1" ht="14.45" customHeight="1">
      <c r="B16" s="43"/>
      <c r="C16" s="44"/>
      <c r="D16" s="38" t="s">
        <v>24</v>
      </c>
      <c r="E16" s="44"/>
      <c r="F16" s="36" t="s">
        <v>25</v>
      </c>
      <c r="G16" s="44"/>
      <c r="H16" s="44"/>
      <c r="I16" s="130" t="s">
        <v>26</v>
      </c>
      <c r="J16" s="131" t="str">
        <f>'Rekapitulace stavby'!AN8</f>
        <v>14. 11. 2017</v>
      </c>
      <c r="K16" s="47"/>
    </row>
    <row r="17" spans="2:11" s="1" customFormat="1" ht="10.9" customHeight="1">
      <c r="B17" s="43"/>
      <c r="C17" s="44"/>
      <c r="D17" s="44"/>
      <c r="E17" s="44"/>
      <c r="F17" s="44"/>
      <c r="G17" s="44"/>
      <c r="H17" s="44"/>
      <c r="I17" s="129"/>
      <c r="J17" s="44"/>
      <c r="K17" s="47"/>
    </row>
    <row r="18" spans="2:11" s="1" customFormat="1" ht="14.45" customHeight="1">
      <c r="B18" s="43"/>
      <c r="C18" s="44"/>
      <c r="D18" s="38" t="s">
        <v>32</v>
      </c>
      <c r="E18" s="44"/>
      <c r="F18" s="44"/>
      <c r="G18" s="44"/>
      <c r="H18" s="44"/>
      <c r="I18" s="130" t="s">
        <v>33</v>
      </c>
      <c r="J18" s="36" t="s">
        <v>34</v>
      </c>
      <c r="K18" s="47"/>
    </row>
    <row r="19" spans="2:11" s="1" customFormat="1" ht="18" customHeight="1">
      <c r="B19" s="43"/>
      <c r="C19" s="44"/>
      <c r="D19" s="44"/>
      <c r="E19" s="36" t="s">
        <v>35</v>
      </c>
      <c r="F19" s="44"/>
      <c r="G19" s="44"/>
      <c r="H19" s="44"/>
      <c r="I19" s="130" t="s">
        <v>36</v>
      </c>
      <c r="J19" s="36" t="s">
        <v>34</v>
      </c>
      <c r="K19" s="47"/>
    </row>
    <row r="20" spans="2:11" s="1" customFormat="1" ht="6.95" customHeight="1">
      <c r="B20" s="43"/>
      <c r="C20" s="44"/>
      <c r="D20" s="44"/>
      <c r="E20" s="44"/>
      <c r="F20" s="44"/>
      <c r="G20" s="44"/>
      <c r="H20" s="44"/>
      <c r="I20" s="129"/>
      <c r="J20" s="44"/>
      <c r="K20" s="47"/>
    </row>
    <row r="21" spans="2:11" s="1" customFormat="1" ht="14.45" customHeight="1">
      <c r="B21" s="43"/>
      <c r="C21" s="44"/>
      <c r="D21" s="38" t="s">
        <v>37</v>
      </c>
      <c r="E21" s="44"/>
      <c r="F21" s="44"/>
      <c r="G21" s="44"/>
      <c r="H21" s="44"/>
      <c r="I21" s="130" t="s">
        <v>33</v>
      </c>
      <c r="J21" s="36" t="str">
        <f>IF('Rekapitulace stavby'!AN13="Vyplň údaj","",IF('Rekapitulace stavby'!AN13="","",'Rekapitulace stavby'!AN13))</f>
        <v/>
      </c>
      <c r="K21" s="47"/>
    </row>
    <row r="22" spans="2:11" s="1" customFormat="1" ht="18" customHeight="1">
      <c r="B22" s="43"/>
      <c r="C22" s="44"/>
      <c r="D22" s="44"/>
      <c r="E22" s="36" t="str">
        <f>IF('Rekapitulace stavby'!E14="Vyplň údaj","",IF('Rekapitulace stavby'!E14="","",'Rekapitulace stavby'!E14))</f>
        <v/>
      </c>
      <c r="F22" s="44"/>
      <c r="G22" s="44"/>
      <c r="H22" s="44"/>
      <c r="I22" s="130" t="s">
        <v>36</v>
      </c>
      <c r="J22" s="36" t="str">
        <f>IF('Rekapitulace stavby'!AN14="Vyplň údaj","",IF('Rekapitulace stavby'!AN14="","",'Rekapitulace stavby'!AN14))</f>
        <v/>
      </c>
      <c r="K22" s="47"/>
    </row>
    <row r="23" spans="2:11" s="1" customFormat="1" ht="6.95" customHeight="1">
      <c r="B23" s="43"/>
      <c r="C23" s="44"/>
      <c r="D23" s="44"/>
      <c r="E23" s="44"/>
      <c r="F23" s="44"/>
      <c r="G23" s="44"/>
      <c r="H23" s="44"/>
      <c r="I23" s="129"/>
      <c r="J23" s="44"/>
      <c r="K23" s="47"/>
    </row>
    <row r="24" spans="2:11" s="1" customFormat="1" ht="14.45" customHeight="1">
      <c r="B24" s="43"/>
      <c r="C24" s="44"/>
      <c r="D24" s="38" t="s">
        <v>39</v>
      </c>
      <c r="E24" s="44"/>
      <c r="F24" s="44"/>
      <c r="G24" s="44"/>
      <c r="H24" s="44"/>
      <c r="I24" s="130" t="s">
        <v>33</v>
      </c>
      <c r="J24" s="36" t="s">
        <v>34</v>
      </c>
      <c r="K24" s="47"/>
    </row>
    <row r="25" spans="2:11" s="1" customFormat="1" ht="18" customHeight="1">
      <c r="B25" s="43"/>
      <c r="C25" s="44"/>
      <c r="D25" s="44"/>
      <c r="E25" s="36" t="s">
        <v>40</v>
      </c>
      <c r="F25" s="44"/>
      <c r="G25" s="44"/>
      <c r="H25" s="44"/>
      <c r="I25" s="130" t="s">
        <v>36</v>
      </c>
      <c r="J25" s="36" t="s">
        <v>34</v>
      </c>
      <c r="K25" s="47"/>
    </row>
    <row r="26" spans="2:11" s="1" customFormat="1" ht="6.95" customHeight="1">
      <c r="B26" s="43"/>
      <c r="C26" s="44"/>
      <c r="D26" s="44"/>
      <c r="E26" s="44"/>
      <c r="F26" s="44"/>
      <c r="G26" s="44"/>
      <c r="H26" s="44"/>
      <c r="I26" s="129"/>
      <c r="J26" s="44"/>
      <c r="K26" s="47"/>
    </row>
    <row r="27" spans="2:11" s="1" customFormat="1" ht="14.45" customHeight="1">
      <c r="B27" s="43"/>
      <c r="C27" s="44"/>
      <c r="D27" s="38" t="s">
        <v>42</v>
      </c>
      <c r="E27" s="44"/>
      <c r="F27" s="44"/>
      <c r="G27" s="44"/>
      <c r="H27" s="44"/>
      <c r="I27" s="129"/>
      <c r="J27" s="44"/>
      <c r="K27" s="47"/>
    </row>
    <row r="28" spans="2:11" s="7" customFormat="1" ht="22.5" customHeight="1">
      <c r="B28" s="132"/>
      <c r="C28" s="133"/>
      <c r="D28" s="133"/>
      <c r="E28" s="379" t="s">
        <v>34</v>
      </c>
      <c r="F28" s="379"/>
      <c r="G28" s="379"/>
      <c r="H28" s="379"/>
      <c r="I28" s="134"/>
      <c r="J28" s="133"/>
      <c r="K28" s="135"/>
    </row>
    <row r="29" spans="2:11" s="1" customFormat="1" ht="6.95" customHeight="1">
      <c r="B29" s="43"/>
      <c r="C29" s="44"/>
      <c r="D29" s="44"/>
      <c r="E29" s="44"/>
      <c r="F29" s="44"/>
      <c r="G29" s="44"/>
      <c r="H29" s="44"/>
      <c r="I29" s="129"/>
      <c r="J29" s="44"/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25.35" customHeight="1">
      <c r="B31" s="43"/>
      <c r="C31" s="44"/>
      <c r="D31" s="138" t="s">
        <v>44</v>
      </c>
      <c r="E31" s="44"/>
      <c r="F31" s="44"/>
      <c r="G31" s="44"/>
      <c r="H31" s="44"/>
      <c r="I31" s="129"/>
      <c r="J31" s="139">
        <f>ROUND(J89,2)</f>
        <v>0</v>
      </c>
      <c r="K31" s="47"/>
    </row>
    <row r="32" spans="2:11" s="1" customFormat="1" ht="6.95" customHeight="1">
      <c r="B32" s="43"/>
      <c r="C32" s="44"/>
      <c r="D32" s="87"/>
      <c r="E32" s="87"/>
      <c r="F32" s="87"/>
      <c r="G32" s="87"/>
      <c r="H32" s="87"/>
      <c r="I32" s="136"/>
      <c r="J32" s="87"/>
      <c r="K32" s="137"/>
    </row>
    <row r="33" spans="2:11" s="1" customFormat="1" ht="14.45" customHeight="1">
      <c r="B33" s="43"/>
      <c r="C33" s="44"/>
      <c r="D33" s="44"/>
      <c r="E33" s="44"/>
      <c r="F33" s="48" t="s">
        <v>46</v>
      </c>
      <c r="G33" s="44"/>
      <c r="H33" s="44"/>
      <c r="I33" s="140" t="s">
        <v>45</v>
      </c>
      <c r="J33" s="48" t="s">
        <v>47</v>
      </c>
      <c r="K33" s="47"/>
    </row>
    <row r="34" spans="2:11" s="1" customFormat="1" ht="14.45" customHeight="1">
      <c r="B34" s="43"/>
      <c r="C34" s="44"/>
      <c r="D34" s="51" t="s">
        <v>48</v>
      </c>
      <c r="E34" s="51" t="s">
        <v>49</v>
      </c>
      <c r="F34" s="141">
        <f>ROUND(SUM(BE89:BE91), 2)</f>
        <v>0</v>
      </c>
      <c r="G34" s="44"/>
      <c r="H34" s="44"/>
      <c r="I34" s="142">
        <v>0.21</v>
      </c>
      <c r="J34" s="141">
        <f>ROUND(ROUND((SUM(BE89:BE91)), 2)*I34, 2)</f>
        <v>0</v>
      </c>
      <c r="K34" s="47"/>
    </row>
    <row r="35" spans="2:11" s="1" customFormat="1" ht="14.45" customHeight="1">
      <c r="B35" s="43"/>
      <c r="C35" s="44"/>
      <c r="D35" s="44"/>
      <c r="E35" s="51" t="s">
        <v>50</v>
      </c>
      <c r="F35" s="141">
        <f>ROUND(SUM(BF89:BF91), 2)</f>
        <v>0</v>
      </c>
      <c r="G35" s="44"/>
      <c r="H35" s="44"/>
      <c r="I35" s="142">
        <v>0.15</v>
      </c>
      <c r="J35" s="141">
        <f>ROUND(ROUND((SUM(BF89:BF91)), 2)*I35, 2)</f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51</v>
      </c>
      <c r="F36" s="141">
        <f>ROUND(SUM(BG89:BG91), 2)</f>
        <v>0</v>
      </c>
      <c r="G36" s="44"/>
      <c r="H36" s="44"/>
      <c r="I36" s="142">
        <v>0.21</v>
      </c>
      <c r="J36" s="141">
        <v>0</v>
      </c>
      <c r="K36" s="47"/>
    </row>
    <row r="37" spans="2:11" s="1" customFormat="1" ht="14.45" hidden="1" customHeight="1">
      <c r="B37" s="43"/>
      <c r="C37" s="44"/>
      <c r="D37" s="44"/>
      <c r="E37" s="51" t="s">
        <v>52</v>
      </c>
      <c r="F37" s="141">
        <f>ROUND(SUM(BH89:BH91), 2)</f>
        <v>0</v>
      </c>
      <c r="G37" s="44"/>
      <c r="H37" s="44"/>
      <c r="I37" s="142">
        <v>0.15</v>
      </c>
      <c r="J37" s="141">
        <v>0</v>
      </c>
      <c r="K37" s="47"/>
    </row>
    <row r="38" spans="2:11" s="1" customFormat="1" ht="14.45" hidden="1" customHeight="1">
      <c r="B38" s="43"/>
      <c r="C38" s="44"/>
      <c r="D38" s="44"/>
      <c r="E38" s="51" t="s">
        <v>53</v>
      </c>
      <c r="F38" s="141">
        <f>ROUND(SUM(BI89:BI91), 2)</f>
        <v>0</v>
      </c>
      <c r="G38" s="44"/>
      <c r="H38" s="44"/>
      <c r="I38" s="142">
        <v>0</v>
      </c>
      <c r="J38" s="141">
        <v>0</v>
      </c>
      <c r="K38" s="47"/>
    </row>
    <row r="39" spans="2:11" s="1" customFormat="1" ht="6.95" customHeight="1">
      <c r="B39" s="43"/>
      <c r="C39" s="44"/>
      <c r="D39" s="44"/>
      <c r="E39" s="44"/>
      <c r="F39" s="44"/>
      <c r="G39" s="44"/>
      <c r="H39" s="44"/>
      <c r="I39" s="129"/>
      <c r="J39" s="44"/>
      <c r="K39" s="47"/>
    </row>
    <row r="40" spans="2:11" s="1" customFormat="1" ht="25.35" customHeight="1">
      <c r="B40" s="43"/>
      <c r="C40" s="143"/>
      <c r="D40" s="144" t="s">
        <v>54</v>
      </c>
      <c r="E40" s="81"/>
      <c r="F40" s="81"/>
      <c r="G40" s="145" t="s">
        <v>55</v>
      </c>
      <c r="H40" s="146" t="s">
        <v>56</v>
      </c>
      <c r="I40" s="147"/>
      <c r="J40" s="148">
        <f>SUM(J31:J38)</f>
        <v>0</v>
      </c>
      <c r="K40" s="149"/>
    </row>
    <row r="41" spans="2:11" s="1" customFormat="1" ht="14.45" customHeight="1">
      <c r="B41" s="58"/>
      <c r="C41" s="59"/>
      <c r="D41" s="59"/>
      <c r="E41" s="59"/>
      <c r="F41" s="59"/>
      <c r="G41" s="59"/>
      <c r="H41" s="59"/>
      <c r="I41" s="150"/>
      <c r="J41" s="59"/>
      <c r="K41" s="60"/>
    </row>
    <row r="45" spans="2:11" s="1" customFormat="1" ht="6.95" customHeight="1">
      <c r="B45" s="151"/>
      <c r="C45" s="152"/>
      <c r="D45" s="152"/>
      <c r="E45" s="152"/>
      <c r="F45" s="152"/>
      <c r="G45" s="152"/>
      <c r="H45" s="152"/>
      <c r="I45" s="153"/>
      <c r="J45" s="152"/>
      <c r="K45" s="154"/>
    </row>
    <row r="46" spans="2:11" s="1" customFormat="1" ht="36.950000000000003" customHeight="1">
      <c r="B46" s="43"/>
      <c r="C46" s="31" t="s">
        <v>151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6.95" customHeight="1">
      <c r="B47" s="43"/>
      <c r="C47" s="44"/>
      <c r="D47" s="44"/>
      <c r="E47" s="44"/>
      <c r="F47" s="44"/>
      <c r="G47" s="44"/>
      <c r="H47" s="44"/>
      <c r="I47" s="129"/>
      <c r="J47" s="44"/>
      <c r="K47" s="47"/>
    </row>
    <row r="48" spans="2:11" s="1" customFormat="1" ht="14.45" customHeight="1">
      <c r="B48" s="43"/>
      <c r="C48" s="38" t="s">
        <v>18</v>
      </c>
      <c r="D48" s="44"/>
      <c r="E48" s="44"/>
      <c r="F48" s="44"/>
      <c r="G48" s="44"/>
      <c r="H48" s="44"/>
      <c r="I48" s="129"/>
      <c r="J48" s="44"/>
      <c r="K48" s="47"/>
    </row>
    <row r="49" spans="2:47" s="1" customFormat="1" ht="22.5" customHeight="1">
      <c r="B49" s="43"/>
      <c r="C49" s="44"/>
      <c r="D49" s="44"/>
      <c r="E49" s="415" t="str">
        <f>E7</f>
        <v>Jednotka NIP a DIOP v budově D2</v>
      </c>
      <c r="F49" s="416"/>
      <c r="G49" s="416"/>
      <c r="H49" s="416"/>
      <c r="I49" s="129"/>
      <c r="J49" s="44"/>
      <c r="K49" s="47"/>
    </row>
    <row r="50" spans="2:47">
      <c r="B50" s="29"/>
      <c r="C50" s="38" t="s">
        <v>149</v>
      </c>
      <c r="D50" s="30"/>
      <c r="E50" s="30"/>
      <c r="F50" s="30"/>
      <c r="G50" s="30"/>
      <c r="H50" s="30"/>
      <c r="I50" s="128"/>
      <c r="J50" s="30"/>
      <c r="K50" s="32"/>
    </row>
    <row r="51" spans="2:47" ht="22.5" customHeight="1">
      <c r="B51" s="29"/>
      <c r="C51" s="30"/>
      <c r="D51" s="30"/>
      <c r="E51" s="415" t="s">
        <v>240</v>
      </c>
      <c r="F51" s="375"/>
      <c r="G51" s="375"/>
      <c r="H51" s="375"/>
      <c r="I51" s="128"/>
      <c r="J51" s="30"/>
      <c r="K51" s="32"/>
    </row>
    <row r="52" spans="2:47">
      <c r="B52" s="29"/>
      <c r="C52" s="38" t="s">
        <v>241</v>
      </c>
      <c r="D52" s="30"/>
      <c r="E52" s="30"/>
      <c r="F52" s="30"/>
      <c r="G52" s="30"/>
      <c r="H52" s="30"/>
      <c r="I52" s="128"/>
      <c r="J52" s="30"/>
      <c r="K52" s="32"/>
    </row>
    <row r="53" spans="2:47" s="1" customFormat="1" ht="22.5" customHeight="1">
      <c r="B53" s="43"/>
      <c r="C53" s="44"/>
      <c r="D53" s="44"/>
      <c r="E53" s="399" t="s">
        <v>1387</v>
      </c>
      <c r="F53" s="418"/>
      <c r="G53" s="418"/>
      <c r="H53" s="418"/>
      <c r="I53" s="129"/>
      <c r="J53" s="44"/>
      <c r="K53" s="47"/>
    </row>
    <row r="54" spans="2:47" s="1" customFormat="1" ht="14.45" customHeight="1">
      <c r="B54" s="43"/>
      <c r="C54" s="38" t="s">
        <v>1388</v>
      </c>
      <c r="D54" s="44"/>
      <c r="E54" s="44"/>
      <c r="F54" s="44"/>
      <c r="G54" s="44"/>
      <c r="H54" s="44"/>
      <c r="I54" s="129"/>
      <c r="J54" s="44"/>
      <c r="K54" s="47"/>
    </row>
    <row r="55" spans="2:47" s="1" customFormat="1" ht="23.25" customHeight="1">
      <c r="B55" s="43"/>
      <c r="C55" s="44"/>
      <c r="D55" s="44"/>
      <c r="E55" s="417" t="str">
        <f>E13</f>
        <v>D.1.4.4_SO 02 - Silnoproudá elektrotechnika</v>
      </c>
      <c r="F55" s="418"/>
      <c r="G55" s="418"/>
      <c r="H55" s="418"/>
      <c r="I55" s="129"/>
      <c r="J55" s="44"/>
      <c r="K55" s="47"/>
    </row>
    <row r="56" spans="2:47" s="1" customFormat="1" ht="6.95" customHeight="1">
      <c r="B56" s="43"/>
      <c r="C56" s="44"/>
      <c r="D56" s="44"/>
      <c r="E56" s="44"/>
      <c r="F56" s="44"/>
      <c r="G56" s="44"/>
      <c r="H56" s="44"/>
      <c r="I56" s="129"/>
      <c r="J56" s="44"/>
      <c r="K56" s="47"/>
    </row>
    <row r="57" spans="2:47" s="1" customFormat="1" ht="18" customHeight="1">
      <c r="B57" s="43"/>
      <c r="C57" s="38" t="s">
        <v>24</v>
      </c>
      <c r="D57" s="44"/>
      <c r="E57" s="44"/>
      <c r="F57" s="36" t="str">
        <f>F16</f>
        <v>Olomouc</v>
      </c>
      <c r="G57" s="44"/>
      <c r="H57" s="44"/>
      <c r="I57" s="130" t="s">
        <v>26</v>
      </c>
      <c r="J57" s="131" t="str">
        <f>IF(J16="","",J16)</f>
        <v>14. 11. 2017</v>
      </c>
      <c r="K57" s="47"/>
    </row>
    <row r="58" spans="2:47" s="1" customFormat="1" ht="6.95" customHeight="1">
      <c r="B58" s="43"/>
      <c r="C58" s="44"/>
      <c r="D58" s="44"/>
      <c r="E58" s="44"/>
      <c r="F58" s="44"/>
      <c r="G58" s="44"/>
      <c r="H58" s="44"/>
      <c r="I58" s="129"/>
      <c r="J58" s="44"/>
      <c r="K58" s="47"/>
    </row>
    <row r="59" spans="2:47" s="1" customFormat="1">
      <c r="B59" s="43"/>
      <c r="C59" s="38" t="s">
        <v>32</v>
      </c>
      <c r="D59" s="44"/>
      <c r="E59" s="44"/>
      <c r="F59" s="36" t="str">
        <f>E19</f>
        <v>Fakultní nemocnice Olomouc, příspěvková organizace</v>
      </c>
      <c r="G59" s="44"/>
      <c r="H59" s="44"/>
      <c r="I59" s="130" t="s">
        <v>39</v>
      </c>
      <c r="J59" s="36" t="str">
        <f>E25</f>
        <v>PPS KANIA</v>
      </c>
      <c r="K59" s="47"/>
    </row>
    <row r="60" spans="2:47" s="1" customFormat="1" ht="14.45" customHeight="1">
      <c r="B60" s="43"/>
      <c r="C60" s="38" t="s">
        <v>37</v>
      </c>
      <c r="D60" s="44"/>
      <c r="E60" s="44"/>
      <c r="F60" s="36" t="str">
        <f>IF(E22="","",E22)</f>
        <v/>
      </c>
      <c r="G60" s="44"/>
      <c r="H60" s="44"/>
      <c r="I60" s="129"/>
      <c r="J60" s="44"/>
      <c r="K60" s="47"/>
    </row>
    <row r="61" spans="2:47" s="1" customFormat="1" ht="10.35" customHeight="1">
      <c r="B61" s="43"/>
      <c r="C61" s="44"/>
      <c r="D61" s="44"/>
      <c r="E61" s="44"/>
      <c r="F61" s="44"/>
      <c r="G61" s="44"/>
      <c r="H61" s="44"/>
      <c r="I61" s="129"/>
      <c r="J61" s="44"/>
      <c r="K61" s="47"/>
    </row>
    <row r="62" spans="2:47" s="1" customFormat="1" ht="29.25" customHeight="1">
      <c r="B62" s="43"/>
      <c r="C62" s="155" t="s">
        <v>152</v>
      </c>
      <c r="D62" s="143"/>
      <c r="E62" s="143"/>
      <c r="F62" s="143"/>
      <c r="G62" s="143"/>
      <c r="H62" s="143"/>
      <c r="I62" s="156"/>
      <c r="J62" s="157" t="s">
        <v>153</v>
      </c>
      <c r="K62" s="158"/>
    </row>
    <row r="63" spans="2:47" s="1" customFormat="1" ht="10.35" customHeight="1">
      <c r="B63" s="43"/>
      <c r="C63" s="44"/>
      <c r="D63" s="44"/>
      <c r="E63" s="44"/>
      <c r="F63" s="44"/>
      <c r="G63" s="44"/>
      <c r="H63" s="44"/>
      <c r="I63" s="129"/>
      <c r="J63" s="44"/>
      <c r="K63" s="47"/>
    </row>
    <row r="64" spans="2:47" s="1" customFormat="1" ht="29.25" customHeight="1">
      <c r="B64" s="43"/>
      <c r="C64" s="159" t="s">
        <v>154</v>
      </c>
      <c r="D64" s="44"/>
      <c r="E64" s="44"/>
      <c r="F64" s="44"/>
      <c r="G64" s="44"/>
      <c r="H64" s="44"/>
      <c r="I64" s="129"/>
      <c r="J64" s="139">
        <f>J89</f>
        <v>0</v>
      </c>
      <c r="K64" s="47"/>
      <c r="AU64" s="25" t="s">
        <v>155</v>
      </c>
    </row>
    <row r="65" spans="2:12" s="8" customFormat="1" ht="24.95" customHeight="1">
      <c r="B65" s="160"/>
      <c r="C65" s="161"/>
      <c r="D65" s="162" t="s">
        <v>1400</v>
      </c>
      <c r="E65" s="163"/>
      <c r="F65" s="163"/>
      <c r="G65" s="163"/>
      <c r="H65" s="163"/>
      <c r="I65" s="164"/>
      <c r="J65" s="165">
        <f>J90</f>
        <v>0</v>
      </c>
      <c r="K65" s="166"/>
    </row>
    <row r="66" spans="2:12" s="1" customFormat="1" ht="21.75" customHeight="1">
      <c r="B66" s="43"/>
      <c r="C66" s="44"/>
      <c r="D66" s="44"/>
      <c r="E66" s="44"/>
      <c r="F66" s="44"/>
      <c r="G66" s="44"/>
      <c r="H66" s="44"/>
      <c r="I66" s="129"/>
      <c r="J66" s="44"/>
      <c r="K66" s="47"/>
    </row>
    <row r="67" spans="2:12" s="1" customFormat="1" ht="6.95" customHeight="1">
      <c r="B67" s="58"/>
      <c r="C67" s="59"/>
      <c r="D67" s="59"/>
      <c r="E67" s="59"/>
      <c r="F67" s="59"/>
      <c r="G67" s="59"/>
      <c r="H67" s="59"/>
      <c r="I67" s="150"/>
      <c r="J67" s="59"/>
      <c r="K67" s="60"/>
    </row>
    <row r="71" spans="2:12" s="1" customFormat="1" ht="6.95" customHeight="1">
      <c r="B71" s="61"/>
      <c r="C71" s="62"/>
      <c r="D71" s="62"/>
      <c r="E71" s="62"/>
      <c r="F71" s="62"/>
      <c r="G71" s="62"/>
      <c r="H71" s="62"/>
      <c r="I71" s="153"/>
      <c r="J71" s="62"/>
      <c r="K71" s="62"/>
      <c r="L71" s="63"/>
    </row>
    <row r="72" spans="2:12" s="1" customFormat="1" ht="36.950000000000003" customHeight="1">
      <c r="B72" s="43"/>
      <c r="C72" s="64" t="s">
        <v>163</v>
      </c>
      <c r="D72" s="65"/>
      <c r="E72" s="65"/>
      <c r="F72" s="65"/>
      <c r="G72" s="65"/>
      <c r="H72" s="65"/>
      <c r="I72" s="174"/>
      <c r="J72" s="65"/>
      <c r="K72" s="65"/>
      <c r="L72" s="63"/>
    </row>
    <row r="73" spans="2:12" s="1" customFormat="1" ht="6.95" customHeight="1">
      <c r="B73" s="43"/>
      <c r="C73" s="65"/>
      <c r="D73" s="65"/>
      <c r="E73" s="65"/>
      <c r="F73" s="65"/>
      <c r="G73" s="65"/>
      <c r="H73" s="65"/>
      <c r="I73" s="174"/>
      <c r="J73" s="65"/>
      <c r="K73" s="65"/>
      <c r="L73" s="63"/>
    </row>
    <row r="74" spans="2:12" s="1" customFormat="1" ht="14.45" customHeight="1">
      <c r="B74" s="43"/>
      <c r="C74" s="67" t="s">
        <v>18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2.5" customHeight="1">
      <c r="B75" s="43"/>
      <c r="C75" s="65"/>
      <c r="D75" s="65"/>
      <c r="E75" s="419" t="str">
        <f>E7</f>
        <v>Jednotka NIP a DIOP v budově D2</v>
      </c>
      <c r="F75" s="420"/>
      <c r="G75" s="420"/>
      <c r="H75" s="420"/>
      <c r="I75" s="174"/>
      <c r="J75" s="65"/>
      <c r="K75" s="65"/>
      <c r="L75" s="63"/>
    </row>
    <row r="76" spans="2:12">
      <c r="B76" s="29"/>
      <c r="C76" s="67" t="s">
        <v>149</v>
      </c>
      <c r="D76" s="224"/>
      <c r="E76" s="224"/>
      <c r="F76" s="224"/>
      <c r="G76" s="224"/>
      <c r="H76" s="224"/>
      <c r="J76" s="224"/>
      <c r="K76" s="224"/>
      <c r="L76" s="225"/>
    </row>
    <row r="77" spans="2:12" ht="22.5" customHeight="1">
      <c r="B77" s="29"/>
      <c r="C77" s="224"/>
      <c r="D77" s="224"/>
      <c r="E77" s="419" t="s">
        <v>240</v>
      </c>
      <c r="F77" s="424"/>
      <c r="G77" s="424"/>
      <c r="H77" s="424"/>
      <c r="J77" s="224"/>
      <c r="K77" s="224"/>
      <c r="L77" s="225"/>
    </row>
    <row r="78" spans="2:12">
      <c r="B78" s="29"/>
      <c r="C78" s="67" t="s">
        <v>241</v>
      </c>
      <c r="D78" s="224"/>
      <c r="E78" s="224"/>
      <c r="F78" s="224"/>
      <c r="G78" s="224"/>
      <c r="H78" s="224"/>
      <c r="J78" s="224"/>
      <c r="K78" s="224"/>
      <c r="L78" s="225"/>
    </row>
    <row r="79" spans="2:12" s="1" customFormat="1" ht="22.5" customHeight="1">
      <c r="B79" s="43"/>
      <c r="C79" s="65"/>
      <c r="D79" s="65"/>
      <c r="E79" s="423" t="s">
        <v>1387</v>
      </c>
      <c r="F79" s="421"/>
      <c r="G79" s="421"/>
      <c r="H79" s="421"/>
      <c r="I79" s="174"/>
      <c r="J79" s="65"/>
      <c r="K79" s="65"/>
      <c r="L79" s="63"/>
    </row>
    <row r="80" spans="2:12" s="1" customFormat="1" ht="14.45" customHeight="1">
      <c r="B80" s="43"/>
      <c r="C80" s="67" t="s">
        <v>1388</v>
      </c>
      <c r="D80" s="65"/>
      <c r="E80" s="65"/>
      <c r="F80" s="65"/>
      <c r="G80" s="65"/>
      <c r="H80" s="65"/>
      <c r="I80" s="174"/>
      <c r="J80" s="65"/>
      <c r="K80" s="65"/>
      <c r="L80" s="63"/>
    </row>
    <row r="81" spans="2:65" s="1" customFormat="1" ht="23.25" customHeight="1">
      <c r="B81" s="43"/>
      <c r="C81" s="65"/>
      <c r="D81" s="65"/>
      <c r="E81" s="390" t="str">
        <f>E13</f>
        <v>D.1.4.4_SO 02 - Silnoproudá elektrotechnika</v>
      </c>
      <c r="F81" s="421"/>
      <c r="G81" s="421"/>
      <c r="H81" s="421"/>
      <c r="I81" s="174"/>
      <c r="J81" s="65"/>
      <c r="K81" s="65"/>
      <c r="L81" s="63"/>
    </row>
    <row r="82" spans="2:65" s="1" customFormat="1" ht="6.95" customHeight="1">
      <c r="B82" s="43"/>
      <c r="C82" s="65"/>
      <c r="D82" s="65"/>
      <c r="E82" s="65"/>
      <c r="F82" s="65"/>
      <c r="G82" s="65"/>
      <c r="H82" s="65"/>
      <c r="I82" s="174"/>
      <c r="J82" s="65"/>
      <c r="K82" s="65"/>
      <c r="L82" s="63"/>
    </row>
    <row r="83" spans="2:65" s="1" customFormat="1" ht="18" customHeight="1">
      <c r="B83" s="43"/>
      <c r="C83" s="67" t="s">
        <v>24</v>
      </c>
      <c r="D83" s="65"/>
      <c r="E83" s="65"/>
      <c r="F83" s="175" t="str">
        <f>F16</f>
        <v>Olomouc</v>
      </c>
      <c r="G83" s="65"/>
      <c r="H83" s="65"/>
      <c r="I83" s="176" t="s">
        <v>26</v>
      </c>
      <c r="J83" s="75" t="str">
        <f>IF(J16="","",J16)</f>
        <v>14. 11. 2017</v>
      </c>
      <c r="K83" s="65"/>
      <c r="L83" s="63"/>
    </row>
    <row r="84" spans="2:65" s="1" customFormat="1" ht="6.95" customHeight="1">
      <c r="B84" s="43"/>
      <c r="C84" s="65"/>
      <c r="D84" s="65"/>
      <c r="E84" s="65"/>
      <c r="F84" s="65"/>
      <c r="G84" s="65"/>
      <c r="H84" s="65"/>
      <c r="I84" s="174"/>
      <c r="J84" s="65"/>
      <c r="K84" s="65"/>
      <c r="L84" s="63"/>
    </row>
    <row r="85" spans="2:65" s="1" customFormat="1">
      <c r="B85" s="43"/>
      <c r="C85" s="67" t="s">
        <v>32</v>
      </c>
      <c r="D85" s="65"/>
      <c r="E85" s="65"/>
      <c r="F85" s="175" t="str">
        <f>E19</f>
        <v>Fakultní nemocnice Olomouc, příspěvková organizace</v>
      </c>
      <c r="G85" s="65"/>
      <c r="H85" s="65"/>
      <c r="I85" s="176" t="s">
        <v>39</v>
      </c>
      <c r="J85" s="175" t="str">
        <f>E25</f>
        <v>PPS KANIA</v>
      </c>
      <c r="K85" s="65"/>
      <c r="L85" s="63"/>
    </row>
    <row r="86" spans="2:65" s="1" customFormat="1" ht="14.45" customHeight="1">
      <c r="B86" s="43"/>
      <c r="C86" s="67" t="s">
        <v>37</v>
      </c>
      <c r="D86" s="65"/>
      <c r="E86" s="65"/>
      <c r="F86" s="175" t="str">
        <f>IF(E22="","",E22)</f>
        <v/>
      </c>
      <c r="G86" s="65"/>
      <c r="H86" s="65"/>
      <c r="I86" s="174"/>
      <c r="J86" s="65"/>
      <c r="K86" s="65"/>
      <c r="L86" s="63"/>
    </row>
    <row r="87" spans="2:65" s="1" customFormat="1" ht="10.35" customHeight="1">
      <c r="B87" s="43"/>
      <c r="C87" s="65"/>
      <c r="D87" s="65"/>
      <c r="E87" s="65"/>
      <c r="F87" s="65"/>
      <c r="G87" s="65"/>
      <c r="H87" s="65"/>
      <c r="I87" s="174"/>
      <c r="J87" s="65"/>
      <c r="K87" s="65"/>
      <c r="L87" s="63"/>
    </row>
    <row r="88" spans="2:65" s="10" customFormat="1" ht="29.25" customHeight="1">
      <c r="B88" s="177"/>
      <c r="C88" s="178" t="s">
        <v>164</v>
      </c>
      <c r="D88" s="179" t="s">
        <v>63</v>
      </c>
      <c r="E88" s="179" t="s">
        <v>59</v>
      </c>
      <c r="F88" s="179" t="s">
        <v>165</v>
      </c>
      <c r="G88" s="179" t="s">
        <v>166</v>
      </c>
      <c r="H88" s="179" t="s">
        <v>167</v>
      </c>
      <c r="I88" s="180" t="s">
        <v>168</v>
      </c>
      <c r="J88" s="179" t="s">
        <v>153</v>
      </c>
      <c r="K88" s="181" t="s">
        <v>169</v>
      </c>
      <c r="L88" s="182"/>
      <c r="M88" s="83" t="s">
        <v>170</v>
      </c>
      <c r="N88" s="84" t="s">
        <v>48</v>
      </c>
      <c r="O88" s="84" t="s">
        <v>171</v>
      </c>
      <c r="P88" s="84" t="s">
        <v>172</v>
      </c>
      <c r="Q88" s="84" t="s">
        <v>173</v>
      </c>
      <c r="R88" s="84" t="s">
        <v>174</v>
      </c>
      <c r="S88" s="84" t="s">
        <v>175</v>
      </c>
      <c r="T88" s="85" t="s">
        <v>176</v>
      </c>
    </row>
    <row r="89" spans="2:65" s="1" customFormat="1" ht="29.25" customHeight="1">
      <c r="B89" s="43"/>
      <c r="C89" s="89" t="s">
        <v>154</v>
      </c>
      <c r="D89" s="65"/>
      <c r="E89" s="65"/>
      <c r="F89" s="65"/>
      <c r="G89" s="65"/>
      <c r="H89" s="65"/>
      <c r="I89" s="174"/>
      <c r="J89" s="183">
        <f>BK89</f>
        <v>0</v>
      </c>
      <c r="K89" s="65"/>
      <c r="L89" s="63"/>
      <c r="M89" s="86"/>
      <c r="N89" s="87"/>
      <c r="O89" s="87"/>
      <c r="P89" s="184">
        <f>P90</f>
        <v>0</v>
      </c>
      <c r="Q89" s="87"/>
      <c r="R89" s="184">
        <f>R90</f>
        <v>0</v>
      </c>
      <c r="S89" s="87"/>
      <c r="T89" s="185">
        <f>T90</f>
        <v>0</v>
      </c>
      <c r="AT89" s="25" t="s">
        <v>77</v>
      </c>
      <c r="AU89" s="25" t="s">
        <v>155</v>
      </c>
      <c r="BK89" s="186">
        <f>BK90</f>
        <v>0</v>
      </c>
    </row>
    <row r="90" spans="2:65" s="11" customFormat="1" ht="37.35" customHeight="1">
      <c r="B90" s="187"/>
      <c r="C90" s="188"/>
      <c r="D90" s="201" t="s">
        <v>77</v>
      </c>
      <c r="E90" s="286" t="s">
        <v>635</v>
      </c>
      <c r="F90" s="286" t="s">
        <v>1401</v>
      </c>
      <c r="G90" s="188"/>
      <c r="H90" s="188"/>
      <c r="I90" s="191"/>
      <c r="J90" s="287">
        <f>BK90</f>
        <v>0</v>
      </c>
      <c r="K90" s="188"/>
      <c r="L90" s="193"/>
      <c r="M90" s="194"/>
      <c r="N90" s="195"/>
      <c r="O90" s="195"/>
      <c r="P90" s="196">
        <f>P91</f>
        <v>0</v>
      </c>
      <c r="Q90" s="195"/>
      <c r="R90" s="196">
        <f>R91</f>
        <v>0</v>
      </c>
      <c r="S90" s="195"/>
      <c r="T90" s="197">
        <f>T91</f>
        <v>0</v>
      </c>
      <c r="AR90" s="198" t="s">
        <v>109</v>
      </c>
      <c r="AT90" s="199" t="s">
        <v>77</v>
      </c>
      <c r="AU90" s="199" t="s">
        <v>78</v>
      </c>
      <c r="AY90" s="198" t="s">
        <v>179</v>
      </c>
      <c r="BK90" s="200">
        <f>BK91</f>
        <v>0</v>
      </c>
    </row>
    <row r="91" spans="2:65" s="1" customFormat="1" ht="22.5" customHeight="1">
      <c r="B91" s="43"/>
      <c r="C91" s="204" t="s">
        <v>86</v>
      </c>
      <c r="D91" s="204" t="s">
        <v>182</v>
      </c>
      <c r="E91" s="205" t="s">
        <v>1402</v>
      </c>
      <c r="F91" s="206" t="s">
        <v>1403</v>
      </c>
      <c r="G91" s="207" t="s">
        <v>727</v>
      </c>
      <c r="H91" s="208">
        <v>1</v>
      </c>
      <c r="I91" s="209"/>
      <c r="J91" s="210">
        <f>ROUND(I91*H91,2)</f>
        <v>0</v>
      </c>
      <c r="K91" s="206" t="s">
        <v>34</v>
      </c>
      <c r="L91" s="63"/>
      <c r="M91" s="211" t="s">
        <v>34</v>
      </c>
      <c r="N91" s="288" t="s">
        <v>49</v>
      </c>
      <c r="O91" s="222"/>
      <c r="P91" s="289">
        <f>O91*H91</f>
        <v>0</v>
      </c>
      <c r="Q91" s="289">
        <v>0</v>
      </c>
      <c r="R91" s="289">
        <f>Q91*H91</f>
        <v>0</v>
      </c>
      <c r="S91" s="289">
        <v>0</v>
      </c>
      <c r="T91" s="290">
        <f>S91*H91</f>
        <v>0</v>
      </c>
      <c r="AR91" s="25" t="s">
        <v>599</v>
      </c>
      <c r="AT91" s="25" t="s">
        <v>182</v>
      </c>
      <c r="AU91" s="25" t="s">
        <v>86</v>
      </c>
      <c r="AY91" s="25" t="s">
        <v>179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25" t="s">
        <v>86</v>
      </c>
      <c r="BK91" s="215">
        <f>ROUND(I91*H91,2)</f>
        <v>0</v>
      </c>
      <c r="BL91" s="25" t="s">
        <v>599</v>
      </c>
      <c r="BM91" s="25" t="s">
        <v>1404</v>
      </c>
    </row>
    <row r="92" spans="2:65" s="1" customFormat="1" ht="6.95" customHeight="1">
      <c r="B92" s="58"/>
      <c r="C92" s="59"/>
      <c r="D92" s="59"/>
      <c r="E92" s="59"/>
      <c r="F92" s="59"/>
      <c r="G92" s="59"/>
      <c r="H92" s="59"/>
      <c r="I92" s="150"/>
      <c r="J92" s="59"/>
      <c r="K92" s="59"/>
      <c r="L92" s="63"/>
    </row>
  </sheetData>
  <sheetProtection algorithmName="SHA-512" hashValue="RJPD9ghAvQ22PphbB+dDLA2ePF/9MmKoZih/Zqo32acKHKvp/4L0BnWWRBdomWY4RXzqo9xry+TKdNRcn9c6ww==" saltValue="+AZRRhkivcwqVTLmA+KjYA==" spinCount="100000" sheet="1" objects="1" scenarios="1" formatCells="0" formatColumns="0" formatRows="0" sort="0" autoFilter="0"/>
  <autoFilter ref="C88:K91"/>
  <mergeCells count="15">
    <mergeCell ref="E79:H79"/>
    <mergeCell ref="E77:H77"/>
    <mergeCell ref="E81:H81"/>
    <mergeCell ref="G1:H1"/>
    <mergeCell ref="L2:V2"/>
    <mergeCell ref="E49:H49"/>
    <mergeCell ref="E53:H53"/>
    <mergeCell ref="E51:H51"/>
    <mergeCell ref="E55:H55"/>
    <mergeCell ref="E75:H75"/>
    <mergeCell ref="E7:H7"/>
    <mergeCell ref="E11:H11"/>
    <mergeCell ref="E9:H9"/>
    <mergeCell ref="E13:H13"/>
    <mergeCell ref="E28:H28"/>
  </mergeCells>
  <hyperlinks>
    <hyperlink ref="F1:G1" location="C2" display="1) Krycí list soupisu"/>
    <hyperlink ref="G1:H1" location="C62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124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ht="22.5" customHeight="1">
      <c r="B9" s="29"/>
      <c r="C9" s="30"/>
      <c r="D9" s="30"/>
      <c r="E9" s="415" t="s">
        <v>240</v>
      </c>
      <c r="F9" s="375"/>
      <c r="G9" s="375"/>
      <c r="H9" s="375"/>
      <c r="I9" s="128"/>
      <c r="J9" s="30"/>
      <c r="K9" s="32"/>
    </row>
    <row r="10" spans="1:70">
      <c r="B10" s="29"/>
      <c r="C10" s="30"/>
      <c r="D10" s="38" t="s">
        <v>241</v>
      </c>
      <c r="E10" s="30"/>
      <c r="F10" s="30"/>
      <c r="G10" s="30"/>
      <c r="H10" s="30"/>
      <c r="I10" s="128"/>
      <c r="J10" s="30"/>
      <c r="K10" s="32"/>
    </row>
    <row r="11" spans="1:70" s="1" customFormat="1" ht="22.5" customHeight="1">
      <c r="B11" s="43"/>
      <c r="C11" s="44"/>
      <c r="D11" s="44"/>
      <c r="E11" s="399" t="s">
        <v>1387</v>
      </c>
      <c r="F11" s="418"/>
      <c r="G11" s="418"/>
      <c r="H11" s="418"/>
      <c r="I11" s="129"/>
      <c r="J11" s="44"/>
      <c r="K11" s="47"/>
    </row>
    <row r="12" spans="1:70" s="1" customFormat="1">
      <c r="B12" s="43"/>
      <c r="C12" s="44"/>
      <c r="D12" s="38" t="s">
        <v>1388</v>
      </c>
      <c r="E12" s="44"/>
      <c r="F12" s="44"/>
      <c r="G12" s="44"/>
      <c r="H12" s="44"/>
      <c r="I12" s="129"/>
      <c r="J12" s="44"/>
      <c r="K12" s="47"/>
    </row>
    <row r="13" spans="1:70" s="1" customFormat="1" ht="36.950000000000003" customHeight="1">
      <c r="B13" s="43"/>
      <c r="C13" s="44"/>
      <c r="D13" s="44"/>
      <c r="E13" s="417" t="s">
        <v>1406</v>
      </c>
      <c r="F13" s="418"/>
      <c r="G13" s="418"/>
      <c r="H13" s="418"/>
      <c r="I13" s="129"/>
      <c r="J13" s="44"/>
      <c r="K13" s="47"/>
    </row>
    <row r="14" spans="1:70" s="1" customFormat="1" ht="13.5">
      <c r="B14" s="43"/>
      <c r="C14" s="44"/>
      <c r="D14" s="44"/>
      <c r="E14" s="44"/>
      <c r="F14" s="44"/>
      <c r="G14" s="44"/>
      <c r="H14" s="44"/>
      <c r="I14" s="129"/>
      <c r="J14" s="44"/>
      <c r="K14" s="47"/>
    </row>
    <row r="15" spans="1:70" s="1" customFormat="1" ht="14.45" customHeight="1">
      <c r="B15" s="43"/>
      <c r="C15" s="44"/>
      <c r="D15" s="38" t="s">
        <v>20</v>
      </c>
      <c r="E15" s="44"/>
      <c r="F15" s="36" t="s">
        <v>21</v>
      </c>
      <c r="G15" s="44"/>
      <c r="H15" s="44"/>
      <c r="I15" s="130" t="s">
        <v>22</v>
      </c>
      <c r="J15" s="36" t="s">
        <v>34</v>
      </c>
      <c r="K15" s="47"/>
    </row>
    <row r="16" spans="1:70" s="1" customFormat="1" ht="14.45" customHeight="1">
      <c r="B16" s="43"/>
      <c r="C16" s="44"/>
      <c r="D16" s="38" t="s">
        <v>24</v>
      </c>
      <c r="E16" s="44"/>
      <c r="F16" s="36" t="s">
        <v>25</v>
      </c>
      <c r="G16" s="44"/>
      <c r="H16" s="44"/>
      <c r="I16" s="130" t="s">
        <v>26</v>
      </c>
      <c r="J16" s="131" t="str">
        <f>'Rekapitulace stavby'!AN8</f>
        <v>14. 11. 2017</v>
      </c>
      <c r="K16" s="47"/>
    </row>
    <row r="17" spans="2:11" s="1" customFormat="1" ht="10.9" customHeight="1">
      <c r="B17" s="43"/>
      <c r="C17" s="44"/>
      <c r="D17" s="44"/>
      <c r="E17" s="44"/>
      <c r="F17" s="44"/>
      <c r="G17" s="44"/>
      <c r="H17" s="44"/>
      <c r="I17" s="129"/>
      <c r="J17" s="44"/>
      <c r="K17" s="47"/>
    </row>
    <row r="18" spans="2:11" s="1" customFormat="1" ht="14.45" customHeight="1">
      <c r="B18" s="43"/>
      <c r="C18" s="44"/>
      <c r="D18" s="38" t="s">
        <v>32</v>
      </c>
      <c r="E18" s="44"/>
      <c r="F18" s="44"/>
      <c r="G18" s="44"/>
      <c r="H18" s="44"/>
      <c r="I18" s="130" t="s">
        <v>33</v>
      </c>
      <c r="J18" s="36" t="s">
        <v>34</v>
      </c>
      <c r="K18" s="47"/>
    </row>
    <row r="19" spans="2:11" s="1" customFormat="1" ht="18" customHeight="1">
      <c r="B19" s="43"/>
      <c r="C19" s="44"/>
      <c r="D19" s="44"/>
      <c r="E19" s="36" t="s">
        <v>35</v>
      </c>
      <c r="F19" s="44"/>
      <c r="G19" s="44"/>
      <c r="H19" s="44"/>
      <c r="I19" s="130" t="s">
        <v>36</v>
      </c>
      <c r="J19" s="36" t="s">
        <v>34</v>
      </c>
      <c r="K19" s="47"/>
    </row>
    <row r="20" spans="2:11" s="1" customFormat="1" ht="6.95" customHeight="1">
      <c r="B20" s="43"/>
      <c r="C20" s="44"/>
      <c r="D20" s="44"/>
      <c r="E20" s="44"/>
      <c r="F20" s="44"/>
      <c r="G20" s="44"/>
      <c r="H20" s="44"/>
      <c r="I20" s="129"/>
      <c r="J20" s="44"/>
      <c r="K20" s="47"/>
    </row>
    <row r="21" spans="2:11" s="1" customFormat="1" ht="14.45" customHeight="1">
      <c r="B21" s="43"/>
      <c r="C21" s="44"/>
      <c r="D21" s="38" t="s">
        <v>37</v>
      </c>
      <c r="E21" s="44"/>
      <c r="F21" s="44"/>
      <c r="G21" s="44"/>
      <c r="H21" s="44"/>
      <c r="I21" s="130" t="s">
        <v>33</v>
      </c>
      <c r="J21" s="36" t="str">
        <f>IF('Rekapitulace stavby'!AN13="Vyplň údaj","",IF('Rekapitulace stavby'!AN13="","",'Rekapitulace stavby'!AN13))</f>
        <v/>
      </c>
      <c r="K21" s="47"/>
    </row>
    <row r="22" spans="2:11" s="1" customFormat="1" ht="18" customHeight="1">
      <c r="B22" s="43"/>
      <c r="C22" s="44"/>
      <c r="D22" s="44"/>
      <c r="E22" s="36" t="str">
        <f>IF('Rekapitulace stavby'!E14="Vyplň údaj","",IF('Rekapitulace stavby'!E14="","",'Rekapitulace stavby'!E14))</f>
        <v/>
      </c>
      <c r="F22" s="44"/>
      <c r="G22" s="44"/>
      <c r="H22" s="44"/>
      <c r="I22" s="130" t="s">
        <v>36</v>
      </c>
      <c r="J22" s="36" t="str">
        <f>IF('Rekapitulace stavby'!AN14="Vyplň údaj","",IF('Rekapitulace stavby'!AN14="","",'Rekapitulace stavby'!AN14))</f>
        <v/>
      </c>
      <c r="K22" s="47"/>
    </row>
    <row r="23" spans="2:11" s="1" customFormat="1" ht="6.95" customHeight="1">
      <c r="B23" s="43"/>
      <c r="C23" s="44"/>
      <c r="D23" s="44"/>
      <c r="E23" s="44"/>
      <c r="F23" s="44"/>
      <c r="G23" s="44"/>
      <c r="H23" s="44"/>
      <c r="I23" s="129"/>
      <c r="J23" s="44"/>
      <c r="K23" s="47"/>
    </row>
    <row r="24" spans="2:11" s="1" customFormat="1" ht="14.45" customHeight="1">
      <c r="B24" s="43"/>
      <c r="C24" s="44"/>
      <c r="D24" s="38" t="s">
        <v>39</v>
      </c>
      <c r="E24" s="44"/>
      <c r="F24" s="44"/>
      <c r="G24" s="44"/>
      <c r="H24" s="44"/>
      <c r="I24" s="130" t="s">
        <v>33</v>
      </c>
      <c r="J24" s="36" t="s">
        <v>34</v>
      </c>
      <c r="K24" s="47"/>
    </row>
    <row r="25" spans="2:11" s="1" customFormat="1" ht="18" customHeight="1">
      <c r="B25" s="43"/>
      <c r="C25" s="44"/>
      <c r="D25" s="44"/>
      <c r="E25" s="36" t="s">
        <v>40</v>
      </c>
      <c r="F25" s="44"/>
      <c r="G25" s="44"/>
      <c r="H25" s="44"/>
      <c r="I25" s="130" t="s">
        <v>36</v>
      </c>
      <c r="J25" s="36" t="s">
        <v>34</v>
      </c>
      <c r="K25" s="47"/>
    </row>
    <row r="26" spans="2:11" s="1" customFormat="1" ht="6.95" customHeight="1">
      <c r="B26" s="43"/>
      <c r="C26" s="44"/>
      <c r="D26" s="44"/>
      <c r="E26" s="44"/>
      <c r="F26" s="44"/>
      <c r="G26" s="44"/>
      <c r="H26" s="44"/>
      <c r="I26" s="129"/>
      <c r="J26" s="44"/>
      <c r="K26" s="47"/>
    </row>
    <row r="27" spans="2:11" s="1" customFormat="1" ht="14.45" customHeight="1">
      <c r="B27" s="43"/>
      <c r="C27" s="44"/>
      <c r="D27" s="38" t="s">
        <v>42</v>
      </c>
      <c r="E27" s="44"/>
      <c r="F27" s="44"/>
      <c r="G27" s="44"/>
      <c r="H27" s="44"/>
      <c r="I27" s="129"/>
      <c r="J27" s="44"/>
      <c r="K27" s="47"/>
    </row>
    <row r="28" spans="2:11" s="7" customFormat="1" ht="22.5" customHeight="1">
      <c r="B28" s="132"/>
      <c r="C28" s="133"/>
      <c r="D28" s="133"/>
      <c r="E28" s="379" t="s">
        <v>34</v>
      </c>
      <c r="F28" s="379"/>
      <c r="G28" s="379"/>
      <c r="H28" s="379"/>
      <c r="I28" s="134"/>
      <c r="J28" s="133"/>
      <c r="K28" s="135"/>
    </row>
    <row r="29" spans="2:11" s="1" customFormat="1" ht="6.95" customHeight="1">
      <c r="B29" s="43"/>
      <c r="C29" s="44"/>
      <c r="D29" s="44"/>
      <c r="E29" s="44"/>
      <c r="F29" s="44"/>
      <c r="G29" s="44"/>
      <c r="H29" s="44"/>
      <c r="I29" s="129"/>
      <c r="J29" s="44"/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25.35" customHeight="1">
      <c r="B31" s="43"/>
      <c r="C31" s="44"/>
      <c r="D31" s="138" t="s">
        <v>44</v>
      </c>
      <c r="E31" s="44"/>
      <c r="F31" s="44"/>
      <c r="G31" s="44"/>
      <c r="H31" s="44"/>
      <c r="I31" s="129"/>
      <c r="J31" s="139">
        <f>ROUND(J89,2)</f>
        <v>0</v>
      </c>
      <c r="K31" s="47"/>
    </row>
    <row r="32" spans="2:11" s="1" customFormat="1" ht="6.95" customHeight="1">
      <c r="B32" s="43"/>
      <c r="C32" s="44"/>
      <c r="D32" s="87"/>
      <c r="E32" s="87"/>
      <c r="F32" s="87"/>
      <c r="G32" s="87"/>
      <c r="H32" s="87"/>
      <c r="I32" s="136"/>
      <c r="J32" s="87"/>
      <c r="K32" s="137"/>
    </row>
    <row r="33" spans="2:11" s="1" customFormat="1" ht="14.45" customHeight="1">
      <c r="B33" s="43"/>
      <c r="C33" s="44"/>
      <c r="D33" s="44"/>
      <c r="E33" s="44"/>
      <c r="F33" s="48" t="s">
        <v>46</v>
      </c>
      <c r="G33" s="44"/>
      <c r="H33" s="44"/>
      <c r="I33" s="140" t="s">
        <v>45</v>
      </c>
      <c r="J33" s="48" t="s">
        <v>47</v>
      </c>
      <c r="K33" s="47"/>
    </row>
    <row r="34" spans="2:11" s="1" customFormat="1" ht="14.45" customHeight="1">
      <c r="B34" s="43"/>
      <c r="C34" s="44"/>
      <c r="D34" s="51" t="s">
        <v>48</v>
      </c>
      <c r="E34" s="51" t="s">
        <v>49</v>
      </c>
      <c r="F34" s="141">
        <f>ROUND(SUM(BE89:BE91), 2)</f>
        <v>0</v>
      </c>
      <c r="G34" s="44"/>
      <c r="H34" s="44"/>
      <c r="I34" s="142">
        <v>0.21</v>
      </c>
      <c r="J34" s="141">
        <f>ROUND(ROUND((SUM(BE89:BE91)), 2)*I34, 2)</f>
        <v>0</v>
      </c>
      <c r="K34" s="47"/>
    </row>
    <row r="35" spans="2:11" s="1" customFormat="1" ht="14.45" customHeight="1">
      <c r="B35" s="43"/>
      <c r="C35" s="44"/>
      <c r="D35" s="44"/>
      <c r="E35" s="51" t="s">
        <v>50</v>
      </c>
      <c r="F35" s="141">
        <f>ROUND(SUM(BF89:BF91), 2)</f>
        <v>0</v>
      </c>
      <c r="G35" s="44"/>
      <c r="H35" s="44"/>
      <c r="I35" s="142">
        <v>0.15</v>
      </c>
      <c r="J35" s="141">
        <f>ROUND(ROUND((SUM(BF89:BF91)), 2)*I35, 2)</f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51</v>
      </c>
      <c r="F36" s="141">
        <f>ROUND(SUM(BG89:BG91), 2)</f>
        <v>0</v>
      </c>
      <c r="G36" s="44"/>
      <c r="H36" s="44"/>
      <c r="I36" s="142">
        <v>0.21</v>
      </c>
      <c r="J36" s="141">
        <v>0</v>
      </c>
      <c r="K36" s="47"/>
    </row>
    <row r="37" spans="2:11" s="1" customFormat="1" ht="14.45" hidden="1" customHeight="1">
      <c r="B37" s="43"/>
      <c r="C37" s="44"/>
      <c r="D37" s="44"/>
      <c r="E37" s="51" t="s">
        <v>52</v>
      </c>
      <c r="F37" s="141">
        <f>ROUND(SUM(BH89:BH91), 2)</f>
        <v>0</v>
      </c>
      <c r="G37" s="44"/>
      <c r="H37" s="44"/>
      <c r="I37" s="142">
        <v>0.15</v>
      </c>
      <c r="J37" s="141">
        <v>0</v>
      </c>
      <c r="K37" s="47"/>
    </row>
    <row r="38" spans="2:11" s="1" customFormat="1" ht="14.45" hidden="1" customHeight="1">
      <c r="B38" s="43"/>
      <c r="C38" s="44"/>
      <c r="D38" s="44"/>
      <c r="E38" s="51" t="s">
        <v>53</v>
      </c>
      <c r="F38" s="141">
        <f>ROUND(SUM(BI89:BI91), 2)</f>
        <v>0</v>
      </c>
      <c r="G38" s="44"/>
      <c r="H38" s="44"/>
      <c r="I38" s="142">
        <v>0</v>
      </c>
      <c r="J38" s="141">
        <v>0</v>
      </c>
      <c r="K38" s="47"/>
    </row>
    <row r="39" spans="2:11" s="1" customFormat="1" ht="6.95" customHeight="1">
      <c r="B39" s="43"/>
      <c r="C39" s="44"/>
      <c r="D39" s="44"/>
      <c r="E39" s="44"/>
      <c r="F39" s="44"/>
      <c r="G39" s="44"/>
      <c r="H39" s="44"/>
      <c r="I39" s="129"/>
      <c r="J39" s="44"/>
      <c r="K39" s="47"/>
    </row>
    <row r="40" spans="2:11" s="1" customFormat="1" ht="25.35" customHeight="1">
      <c r="B40" s="43"/>
      <c r="C40" s="143"/>
      <c r="D40" s="144" t="s">
        <v>54</v>
      </c>
      <c r="E40" s="81"/>
      <c r="F40" s="81"/>
      <c r="G40" s="145" t="s">
        <v>55</v>
      </c>
      <c r="H40" s="146" t="s">
        <v>56</v>
      </c>
      <c r="I40" s="147"/>
      <c r="J40" s="148">
        <f>SUM(J31:J38)</f>
        <v>0</v>
      </c>
      <c r="K40" s="149"/>
    </row>
    <row r="41" spans="2:11" s="1" customFormat="1" ht="14.45" customHeight="1">
      <c r="B41" s="58"/>
      <c r="C41" s="59"/>
      <c r="D41" s="59"/>
      <c r="E41" s="59"/>
      <c r="F41" s="59"/>
      <c r="G41" s="59"/>
      <c r="H41" s="59"/>
      <c r="I41" s="150"/>
      <c r="J41" s="59"/>
      <c r="K41" s="60"/>
    </row>
    <row r="45" spans="2:11" s="1" customFormat="1" ht="6.95" customHeight="1">
      <c r="B45" s="151"/>
      <c r="C45" s="152"/>
      <c r="D45" s="152"/>
      <c r="E45" s="152"/>
      <c r="F45" s="152"/>
      <c r="G45" s="152"/>
      <c r="H45" s="152"/>
      <c r="I45" s="153"/>
      <c r="J45" s="152"/>
      <c r="K45" s="154"/>
    </row>
    <row r="46" spans="2:11" s="1" customFormat="1" ht="36.950000000000003" customHeight="1">
      <c r="B46" s="43"/>
      <c r="C46" s="31" t="s">
        <v>151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6.95" customHeight="1">
      <c r="B47" s="43"/>
      <c r="C47" s="44"/>
      <c r="D47" s="44"/>
      <c r="E47" s="44"/>
      <c r="F47" s="44"/>
      <c r="G47" s="44"/>
      <c r="H47" s="44"/>
      <c r="I47" s="129"/>
      <c r="J47" s="44"/>
      <c r="K47" s="47"/>
    </row>
    <row r="48" spans="2:11" s="1" customFormat="1" ht="14.45" customHeight="1">
      <c r="B48" s="43"/>
      <c r="C48" s="38" t="s">
        <v>18</v>
      </c>
      <c r="D48" s="44"/>
      <c r="E48" s="44"/>
      <c r="F48" s="44"/>
      <c r="G48" s="44"/>
      <c r="H48" s="44"/>
      <c r="I48" s="129"/>
      <c r="J48" s="44"/>
      <c r="K48" s="47"/>
    </row>
    <row r="49" spans="2:47" s="1" customFormat="1" ht="22.5" customHeight="1">
      <c r="B49" s="43"/>
      <c r="C49" s="44"/>
      <c r="D49" s="44"/>
      <c r="E49" s="415" t="str">
        <f>E7</f>
        <v>Jednotka NIP a DIOP v budově D2</v>
      </c>
      <c r="F49" s="416"/>
      <c r="G49" s="416"/>
      <c r="H49" s="416"/>
      <c r="I49" s="129"/>
      <c r="J49" s="44"/>
      <c r="K49" s="47"/>
    </row>
    <row r="50" spans="2:47">
      <c r="B50" s="29"/>
      <c r="C50" s="38" t="s">
        <v>149</v>
      </c>
      <c r="D50" s="30"/>
      <c r="E50" s="30"/>
      <c r="F50" s="30"/>
      <c r="G50" s="30"/>
      <c r="H50" s="30"/>
      <c r="I50" s="128"/>
      <c r="J50" s="30"/>
      <c r="K50" s="32"/>
    </row>
    <row r="51" spans="2:47" ht="22.5" customHeight="1">
      <c r="B51" s="29"/>
      <c r="C51" s="30"/>
      <c r="D51" s="30"/>
      <c r="E51" s="415" t="s">
        <v>240</v>
      </c>
      <c r="F51" s="375"/>
      <c r="G51" s="375"/>
      <c r="H51" s="375"/>
      <c r="I51" s="128"/>
      <c r="J51" s="30"/>
      <c r="K51" s="32"/>
    </row>
    <row r="52" spans="2:47">
      <c r="B52" s="29"/>
      <c r="C52" s="38" t="s">
        <v>241</v>
      </c>
      <c r="D52" s="30"/>
      <c r="E52" s="30"/>
      <c r="F52" s="30"/>
      <c r="G52" s="30"/>
      <c r="H52" s="30"/>
      <c r="I52" s="128"/>
      <c r="J52" s="30"/>
      <c r="K52" s="32"/>
    </row>
    <row r="53" spans="2:47" s="1" customFormat="1" ht="22.5" customHeight="1">
      <c r="B53" s="43"/>
      <c r="C53" s="44"/>
      <c r="D53" s="44"/>
      <c r="E53" s="399" t="s">
        <v>1387</v>
      </c>
      <c r="F53" s="418"/>
      <c r="G53" s="418"/>
      <c r="H53" s="418"/>
      <c r="I53" s="129"/>
      <c r="J53" s="44"/>
      <c r="K53" s="47"/>
    </row>
    <row r="54" spans="2:47" s="1" customFormat="1" ht="14.45" customHeight="1">
      <c r="B54" s="43"/>
      <c r="C54" s="38" t="s">
        <v>1388</v>
      </c>
      <c r="D54" s="44"/>
      <c r="E54" s="44"/>
      <c r="F54" s="44"/>
      <c r="G54" s="44"/>
      <c r="H54" s="44"/>
      <c r="I54" s="129"/>
      <c r="J54" s="44"/>
      <c r="K54" s="47"/>
    </row>
    <row r="55" spans="2:47" s="1" customFormat="1" ht="23.25" customHeight="1">
      <c r="B55" s="43"/>
      <c r="C55" s="44"/>
      <c r="D55" s="44"/>
      <c r="E55" s="417" t="str">
        <f>E13</f>
        <v>D.1.4.5 - Slaboproudé rozvody</v>
      </c>
      <c r="F55" s="418"/>
      <c r="G55" s="418"/>
      <c r="H55" s="418"/>
      <c r="I55" s="129"/>
      <c r="J55" s="44"/>
      <c r="K55" s="47"/>
    </row>
    <row r="56" spans="2:47" s="1" customFormat="1" ht="6.95" customHeight="1">
      <c r="B56" s="43"/>
      <c r="C56" s="44"/>
      <c r="D56" s="44"/>
      <c r="E56" s="44"/>
      <c r="F56" s="44"/>
      <c r="G56" s="44"/>
      <c r="H56" s="44"/>
      <c r="I56" s="129"/>
      <c r="J56" s="44"/>
      <c r="K56" s="47"/>
    </row>
    <row r="57" spans="2:47" s="1" customFormat="1" ht="18" customHeight="1">
      <c r="B57" s="43"/>
      <c r="C57" s="38" t="s">
        <v>24</v>
      </c>
      <c r="D57" s="44"/>
      <c r="E57" s="44"/>
      <c r="F57" s="36" t="str">
        <f>F16</f>
        <v>Olomouc</v>
      </c>
      <c r="G57" s="44"/>
      <c r="H57" s="44"/>
      <c r="I57" s="130" t="s">
        <v>26</v>
      </c>
      <c r="J57" s="131" t="str">
        <f>IF(J16="","",J16)</f>
        <v>14. 11. 2017</v>
      </c>
      <c r="K57" s="47"/>
    </row>
    <row r="58" spans="2:47" s="1" customFormat="1" ht="6.95" customHeight="1">
      <c r="B58" s="43"/>
      <c r="C58" s="44"/>
      <c r="D58" s="44"/>
      <c r="E58" s="44"/>
      <c r="F58" s="44"/>
      <c r="G58" s="44"/>
      <c r="H58" s="44"/>
      <c r="I58" s="129"/>
      <c r="J58" s="44"/>
      <c r="K58" s="47"/>
    </row>
    <row r="59" spans="2:47" s="1" customFormat="1">
      <c r="B59" s="43"/>
      <c r="C59" s="38" t="s">
        <v>32</v>
      </c>
      <c r="D59" s="44"/>
      <c r="E59" s="44"/>
      <c r="F59" s="36" t="str">
        <f>E19</f>
        <v>Fakultní nemocnice Olomouc, příspěvková organizace</v>
      </c>
      <c r="G59" s="44"/>
      <c r="H59" s="44"/>
      <c r="I59" s="130" t="s">
        <v>39</v>
      </c>
      <c r="J59" s="36" t="str">
        <f>E25</f>
        <v>PPS KANIA</v>
      </c>
      <c r="K59" s="47"/>
    </row>
    <row r="60" spans="2:47" s="1" customFormat="1" ht="14.45" customHeight="1">
      <c r="B60" s="43"/>
      <c r="C60" s="38" t="s">
        <v>37</v>
      </c>
      <c r="D60" s="44"/>
      <c r="E60" s="44"/>
      <c r="F60" s="36" t="str">
        <f>IF(E22="","",E22)</f>
        <v/>
      </c>
      <c r="G60" s="44"/>
      <c r="H60" s="44"/>
      <c r="I60" s="129"/>
      <c r="J60" s="44"/>
      <c r="K60" s="47"/>
    </row>
    <row r="61" spans="2:47" s="1" customFormat="1" ht="10.35" customHeight="1">
      <c r="B61" s="43"/>
      <c r="C61" s="44"/>
      <c r="D61" s="44"/>
      <c r="E61" s="44"/>
      <c r="F61" s="44"/>
      <c r="G61" s="44"/>
      <c r="H61" s="44"/>
      <c r="I61" s="129"/>
      <c r="J61" s="44"/>
      <c r="K61" s="47"/>
    </row>
    <row r="62" spans="2:47" s="1" customFormat="1" ht="29.25" customHeight="1">
      <c r="B62" s="43"/>
      <c r="C62" s="155" t="s">
        <v>152</v>
      </c>
      <c r="D62" s="143"/>
      <c r="E62" s="143"/>
      <c r="F62" s="143"/>
      <c r="G62" s="143"/>
      <c r="H62" s="143"/>
      <c r="I62" s="156"/>
      <c r="J62" s="157" t="s">
        <v>153</v>
      </c>
      <c r="K62" s="158"/>
    </row>
    <row r="63" spans="2:47" s="1" customFormat="1" ht="10.35" customHeight="1">
      <c r="B63" s="43"/>
      <c r="C63" s="44"/>
      <c r="D63" s="44"/>
      <c r="E63" s="44"/>
      <c r="F63" s="44"/>
      <c r="G63" s="44"/>
      <c r="H63" s="44"/>
      <c r="I63" s="129"/>
      <c r="J63" s="44"/>
      <c r="K63" s="47"/>
    </row>
    <row r="64" spans="2:47" s="1" customFormat="1" ht="29.25" customHeight="1">
      <c r="B64" s="43"/>
      <c r="C64" s="159" t="s">
        <v>154</v>
      </c>
      <c r="D64" s="44"/>
      <c r="E64" s="44"/>
      <c r="F64" s="44"/>
      <c r="G64" s="44"/>
      <c r="H64" s="44"/>
      <c r="I64" s="129"/>
      <c r="J64" s="139">
        <f>J89</f>
        <v>0</v>
      </c>
      <c r="K64" s="47"/>
      <c r="AU64" s="25" t="s">
        <v>155</v>
      </c>
    </row>
    <row r="65" spans="2:12" s="8" customFormat="1" ht="24.95" customHeight="1">
      <c r="B65" s="160"/>
      <c r="C65" s="161"/>
      <c r="D65" s="162" t="s">
        <v>1400</v>
      </c>
      <c r="E65" s="163"/>
      <c r="F65" s="163"/>
      <c r="G65" s="163"/>
      <c r="H65" s="163"/>
      <c r="I65" s="164"/>
      <c r="J65" s="165">
        <f>J90</f>
        <v>0</v>
      </c>
      <c r="K65" s="166"/>
    </row>
    <row r="66" spans="2:12" s="1" customFormat="1" ht="21.75" customHeight="1">
      <c r="B66" s="43"/>
      <c r="C66" s="44"/>
      <c r="D66" s="44"/>
      <c r="E66" s="44"/>
      <c r="F66" s="44"/>
      <c r="G66" s="44"/>
      <c r="H66" s="44"/>
      <c r="I66" s="129"/>
      <c r="J66" s="44"/>
      <c r="K66" s="47"/>
    </row>
    <row r="67" spans="2:12" s="1" customFormat="1" ht="6.95" customHeight="1">
      <c r="B67" s="58"/>
      <c r="C67" s="59"/>
      <c r="D67" s="59"/>
      <c r="E67" s="59"/>
      <c r="F67" s="59"/>
      <c r="G67" s="59"/>
      <c r="H67" s="59"/>
      <c r="I67" s="150"/>
      <c r="J67" s="59"/>
      <c r="K67" s="60"/>
    </row>
    <row r="71" spans="2:12" s="1" customFormat="1" ht="6.95" customHeight="1">
      <c r="B71" s="61"/>
      <c r="C71" s="62"/>
      <c r="D71" s="62"/>
      <c r="E71" s="62"/>
      <c r="F71" s="62"/>
      <c r="G71" s="62"/>
      <c r="H71" s="62"/>
      <c r="I71" s="153"/>
      <c r="J71" s="62"/>
      <c r="K71" s="62"/>
      <c r="L71" s="63"/>
    </row>
    <row r="72" spans="2:12" s="1" customFormat="1" ht="36.950000000000003" customHeight="1">
      <c r="B72" s="43"/>
      <c r="C72" s="64" t="s">
        <v>163</v>
      </c>
      <c r="D72" s="65"/>
      <c r="E72" s="65"/>
      <c r="F72" s="65"/>
      <c r="G72" s="65"/>
      <c r="H72" s="65"/>
      <c r="I72" s="174"/>
      <c r="J72" s="65"/>
      <c r="K72" s="65"/>
      <c r="L72" s="63"/>
    </row>
    <row r="73" spans="2:12" s="1" customFormat="1" ht="6.95" customHeight="1">
      <c r="B73" s="43"/>
      <c r="C73" s="65"/>
      <c r="D73" s="65"/>
      <c r="E73" s="65"/>
      <c r="F73" s="65"/>
      <c r="G73" s="65"/>
      <c r="H73" s="65"/>
      <c r="I73" s="174"/>
      <c r="J73" s="65"/>
      <c r="K73" s="65"/>
      <c r="L73" s="63"/>
    </row>
    <row r="74" spans="2:12" s="1" customFormat="1" ht="14.45" customHeight="1">
      <c r="B74" s="43"/>
      <c r="C74" s="67" t="s">
        <v>18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2.5" customHeight="1">
      <c r="B75" s="43"/>
      <c r="C75" s="65"/>
      <c r="D75" s="65"/>
      <c r="E75" s="419" t="str">
        <f>E7</f>
        <v>Jednotka NIP a DIOP v budově D2</v>
      </c>
      <c r="F75" s="420"/>
      <c r="G75" s="420"/>
      <c r="H75" s="420"/>
      <c r="I75" s="174"/>
      <c r="J75" s="65"/>
      <c r="K75" s="65"/>
      <c r="L75" s="63"/>
    </row>
    <row r="76" spans="2:12">
      <c r="B76" s="29"/>
      <c r="C76" s="67" t="s">
        <v>149</v>
      </c>
      <c r="D76" s="224"/>
      <c r="E76" s="224"/>
      <c r="F76" s="224"/>
      <c r="G76" s="224"/>
      <c r="H76" s="224"/>
      <c r="J76" s="224"/>
      <c r="K76" s="224"/>
      <c r="L76" s="225"/>
    </row>
    <row r="77" spans="2:12" ht="22.5" customHeight="1">
      <c r="B77" s="29"/>
      <c r="C77" s="224"/>
      <c r="D77" s="224"/>
      <c r="E77" s="419" t="s">
        <v>240</v>
      </c>
      <c r="F77" s="424"/>
      <c r="G77" s="424"/>
      <c r="H77" s="424"/>
      <c r="J77" s="224"/>
      <c r="K77" s="224"/>
      <c r="L77" s="225"/>
    </row>
    <row r="78" spans="2:12">
      <c r="B78" s="29"/>
      <c r="C78" s="67" t="s">
        <v>241</v>
      </c>
      <c r="D78" s="224"/>
      <c r="E78" s="224"/>
      <c r="F78" s="224"/>
      <c r="G78" s="224"/>
      <c r="H78" s="224"/>
      <c r="J78" s="224"/>
      <c r="K78" s="224"/>
      <c r="L78" s="225"/>
    </row>
    <row r="79" spans="2:12" s="1" customFormat="1" ht="22.5" customHeight="1">
      <c r="B79" s="43"/>
      <c r="C79" s="65"/>
      <c r="D79" s="65"/>
      <c r="E79" s="423" t="s">
        <v>1387</v>
      </c>
      <c r="F79" s="421"/>
      <c r="G79" s="421"/>
      <c r="H79" s="421"/>
      <c r="I79" s="174"/>
      <c r="J79" s="65"/>
      <c r="K79" s="65"/>
      <c r="L79" s="63"/>
    </row>
    <row r="80" spans="2:12" s="1" customFormat="1" ht="14.45" customHeight="1">
      <c r="B80" s="43"/>
      <c r="C80" s="67" t="s">
        <v>1388</v>
      </c>
      <c r="D80" s="65"/>
      <c r="E80" s="65"/>
      <c r="F80" s="65"/>
      <c r="G80" s="65"/>
      <c r="H80" s="65"/>
      <c r="I80" s="174"/>
      <c r="J80" s="65"/>
      <c r="K80" s="65"/>
      <c r="L80" s="63"/>
    </row>
    <row r="81" spans="2:65" s="1" customFormat="1" ht="23.25" customHeight="1">
      <c r="B81" s="43"/>
      <c r="C81" s="65"/>
      <c r="D81" s="65"/>
      <c r="E81" s="390" t="str">
        <f>E13</f>
        <v>D.1.4.5 - Slaboproudé rozvody</v>
      </c>
      <c r="F81" s="421"/>
      <c r="G81" s="421"/>
      <c r="H81" s="421"/>
      <c r="I81" s="174"/>
      <c r="J81" s="65"/>
      <c r="K81" s="65"/>
      <c r="L81" s="63"/>
    </row>
    <row r="82" spans="2:65" s="1" customFormat="1" ht="6.95" customHeight="1">
      <c r="B82" s="43"/>
      <c r="C82" s="65"/>
      <c r="D82" s="65"/>
      <c r="E82" s="65"/>
      <c r="F82" s="65"/>
      <c r="G82" s="65"/>
      <c r="H82" s="65"/>
      <c r="I82" s="174"/>
      <c r="J82" s="65"/>
      <c r="K82" s="65"/>
      <c r="L82" s="63"/>
    </row>
    <row r="83" spans="2:65" s="1" customFormat="1" ht="18" customHeight="1">
      <c r="B83" s="43"/>
      <c r="C83" s="67" t="s">
        <v>24</v>
      </c>
      <c r="D83" s="65"/>
      <c r="E83" s="65"/>
      <c r="F83" s="175" t="str">
        <f>F16</f>
        <v>Olomouc</v>
      </c>
      <c r="G83" s="65"/>
      <c r="H83" s="65"/>
      <c r="I83" s="176" t="s">
        <v>26</v>
      </c>
      <c r="J83" s="75" t="str">
        <f>IF(J16="","",J16)</f>
        <v>14. 11. 2017</v>
      </c>
      <c r="K83" s="65"/>
      <c r="L83" s="63"/>
    </row>
    <row r="84" spans="2:65" s="1" customFormat="1" ht="6.95" customHeight="1">
      <c r="B84" s="43"/>
      <c r="C84" s="65"/>
      <c r="D84" s="65"/>
      <c r="E84" s="65"/>
      <c r="F84" s="65"/>
      <c r="G84" s="65"/>
      <c r="H84" s="65"/>
      <c r="I84" s="174"/>
      <c r="J84" s="65"/>
      <c r="K84" s="65"/>
      <c r="L84" s="63"/>
    </row>
    <row r="85" spans="2:65" s="1" customFormat="1">
      <c r="B85" s="43"/>
      <c r="C85" s="67" t="s">
        <v>32</v>
      </c>
      <c r="D85" s="65"/>
      <c r="E85" s="65"/>
      <c r="F85" s="175" t="str">
        <f>E19</f>
        <v>Fakultní nemocnice Olomouc, příspěvková organizace</v>
      </c>
      <c r="G85" s="65"/>
      <c r="H85" s="65"/>
      <c r="I85" s="176" t="s">
        <v>39</v>
      </c>
      <c r="J85" s="175" t="str">
        <f>E25</f>
        <v>PPS KANIA</v>
      </c>
      <c r="K85" s="65"/>
      <c r="L85" s="63"/>
    </row>
    <row r="86" spans="2:65" s="1" customFormat="1" ht="14.45" customHeight="1">
      <c r="B86" s="43"/>
      <c r="C86" s="67" t="s">
        <v>37</v>
      </c>
      <c r="D86" s="65"/>
      <c r="E86" s="65"/>
      <c r="F86" s="175" t="str">
        <f>IF(E22="","",E22)</f>
        <v/>
      </c>
      <c r="G86" s="65"/>
      <c r="H86" s="65"/>
      <c r="I86" s="174"/>
      <c r="J86" s="65"/>
      <c r="K86" s="65"/>
      <c r="L86" s="63"/>
    </row>
    <row r="87" spans="2:65" s="1" customFormat="1" ht="10.35" customHeight="1">
      <c r="B87" s="43"/>
      <c r="C87" s="65"/>
      <c r="D87" s="65"/>
      <c r="E87" s="65"/>
      <c r="F87" s="65"/>
      <c r="G87" s="65"/>
      <c r="H87" s="65"/>
      <c r="I87" s="174"/>
      <c r="J87" s="65"/>
      <c r="K87" s="65"/>
      <c r="L87" s="63"/>
    </row>
    <row r="88" spans="2:65" s="10" customFormat="1" ht="29.25" customHeight="1">
      <c r="B88" s="177"/>
      <c r="C88" s="178" t="s">
        <v>164</v>
      </c>
      <c r="D88" s="179" t="s">
        <v>63</v>
      </c>
      <c r="E88" s="179" t="s">
        <v>59</v>
      </c>
      <c r="F88" s="179" t="s">
        <v>165</v>
      </c>
      <c r="G88" s="179" t="s">
        <v>166</v>
      </c>
      <c r="H88" s="179" t="s">
        <v>167</v>
      </c>
      <c r="I88" s="180" t="s">
        <v>168</v>
      </c>
      <c r="J88" s="179" t="s">
        <v>153</v>
      </c>
      <c r="K88" s="181" t="s">
        <v>169</v>
      </c>
      <c r="L88" s="182"/>
      <c r="M88" s="83" t="s">
        <v>170</v>
      </c>
      <c r="N88" s="84" t="s">
        <v>48</v>
      </c>
      <c r="O88" s="84" t="s">
        <v>171</v>
      </c>
      <c r="P88" s="84" t="s">
        <v>172</v>
      </c>
      <c r="Q88" s="84" t="s">
        <v>173</v>
      </c>
      <c r="R88" s="84" t="s">
        <v>174</v>
      </c>
      <c r="S88" s="84" t="s">
        <v>175</v>
      </c>
      <c r="T88" s="85" t="s">
        <v>176</v>
      </c>
    </row>
    <row r="89" spans="2:65" s="1" customFormat="1" ht="29.25" customHeight="1">
      <c r="B89" s="43"/>
      <c r="C89" s="89" t="s">
        <v>154</v>
      </c>
      <c r="D89" s="65"/>
      <c r="E89" s="65"/>
      <c r="F89" s="65"/>
      <c r="G89" s="65"/>
      <c r="H89" s="65"/>
      <c r="I89" s="174"/>
      <c r="J89" s="183">
        <f>BK89</f>
        <v>0</v>
      </c>
      <c r="K89" s="65"/>
      <c r="L89" s="63"/>
      <c r="M89" s="86"/>
      <c r="N89" s="87"/>
      <c r="O89" s="87"/>
      <c r="P89" s="184">
        <f>P90</f>
        <v>0</v>
      </c>
      <c r="Q89" s="87"/>
      <c r="R89" s="184">
        <f>R90</f>
        <v>0</v>
      </c>
      <c r="S89" s="87"/>
      <c r="T89" s="185">
        <f>T90</f>
        <v>0</v>
      </c>
      <c r="AT89" s="25" t="s">
        <v>77</v>
      </c>
      <c r="AU89" s="25" t="s">
        <v>155</v>
      </c>
      <c r="BK89" s="186">
        <f>BK90</f>
        <v>0</v>
      </c>
    </row>
    <row r="90" spans="2:65" s="11" customFormat="1" ht="37.35" customHeight="1">
      <c r="B90" s="187"/>
      <c r="C90" s="188"/>
      <c r="D90" s="201" t="s">
        <v>77</v>
      </c>
      <c r="E90" s="286" t="s">
        <v>635</v>
      </c>
      <c r="F90" s="286" t="s">
        <v>1401</v>
      </c>
      <c r="G90" s="188"/>
      <c r="H90" s="188"/>
      <c r="I90" s="191"/>
      <c r="J90" s="287">
        <f>BK90</f>
        <v>0</v>
      </c>
      <c r="K90" s="188"/>
      <c r="L90" s="193"/>
      <c r="M90" s="194"/>
      <c r="N90" s="195"/>
      <c r="O90" s="195"/>
      <c r="P90" s="196">
        <f>P91</f>
        <v>0</v>
      </c>
      <c r="Q90" s="195"/>
      <c r="R90" s="196">
        <f>R91</f>
        <v>0</v>
      </c>
      <c r="S90" s="195"/>
      <c r="T90" s="197">
        <f>T91</f>
        <v>0</v>
      </c>
      <c r="AR90" s="198" t="s">
        <v>109</v>
      </c>
      <c r="AT90" s="199" t="s">
        <v>77</v>
      </c>
      <c r="AU90" s="199" t="s">
        <v>78</v>
      </c>
      <c r="AY90" s="198" t="s">
        <v>179</v>
      </c>
      <c r="BK90" s="200">
        <f>BK91</f>
        <v>0</v>
      </c>
    </row>
    <row r="91" spans="2:65" s="1" customFormat="1" ht="22.5" customHeight="1">
      <c r="B91" s="43"/>
      <c r="C91" s="204" t="s">
        <v>86</v>
      </c>
      <c r="D91" s="204" t="s">
        <v>182</v>
      </c>
      <c r="E91" s="205" t="s">
        <v>1402</v>
      </c>
      <c r="F91" s="206" t="s">
        <v>1407</v>
      </c>
      <c r="G91" s="207" t="s">
        <v>727</v>
      </c>
      <c r="H91" s="208">
        <v>1</v>
      </c>
      <c r="I91" s="209"/>
      <c r="J91" s="210">
        <f>ROUND(I91*H91,2)</f>
        <v>0</v>
      </c>
      <c r="K91" s="206" t="s">
        <v>34</v>
      </c>
      <c r="L91" s="63"/>
      <c r="M91" s="211" t="s">
        <v>34</v>
      </c>
      <c r="N91" s="288" t="s">
        <v>49</v>
      </c>
      <c r="O91" s="222"/>
      <c r="P91" s="289">
        <f>O91*H91</f>
        <v>0</v>
      </c>
      <c r="Q91" s="289">
        <v>0</v>
      </c>
      <c r="R91" s="289">
        <f>Q91*H91</f>
        <v>0</v>
      </c>
      <c r="S91" s="289">
        <v>0</v>
      </c>
      <c r="T91" s="290">
        <f>S91*H91</f>
        <v>0</v>
      </c>
      <c r="AR91" s="25" t="s">
        <v>599</v>
      </c>
      <c r="AT91" s="25" t="s">
        <v>182</v>
      </c>
      <c r="AU91" s="25" t="s">
        <v>86</v>
      </c>
      <c r="AY91" s="25" t="s">
        <v>179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25" t="s">
        <v>86</v>
      </c>
      <c r="BK91" s="215">
        <f>ROUND(I91*H91,2)</f>
        <v>0</v>
      </c>
      <c r="BL91" s="25" t="s">
        <v>599</v>
      </c>
      <c r="BM91" s="25" t="s">
        <v>1408</v>
      </c>
    </row>
    <row r="92" spans="2:65" s="1" customFormat="1" ht="6.95" customHeight="1">
      <c r="B92" s="58"/>
      <c r="C92" s="59"/>
      <c r="D92" s="59"/>
      <c r="E92" s="59"/>
      <c r="F92" s="59"/>
      <c r="G92" s="59"/>
      <c r="H92" s="59"/>
      <c r="I92" s="150"/>
      <c r="J92" s="59"/>
      <c r="K92" s="59"/>
      <c r="L92" s="63"/>
    </row>
  </sheetData>
  <sheetProtection algorithmName="SHA-512" hashValue="9u1cQpfof5TT+9enOCLytfZS+0oS7Cu16w+kiFfiZxlKNoxHRgkneSwslSgAzGg28xxYYI0wR2glrQR1ogwhRg==" saltValue="S2HKDyM018iAtUQaFae8SA==" spinCount="100000" sheet="1" objects="1" scenarios="1" formatCells="0" formatColumns="0" formatRows="0" sort="0" autoFilter="0"/>
  <autoFilter ref="C88:K91"/>
  <mergeCells count="15">
    <mergeCell ref="E79:H79"/>
    <mergeCell ref="E77:H77"/>
    <mergeCell ref="E81:H81"/>
    <mergeCell ref="G1:H1"/>
    <mergeCell ref="L2:V2"/>
    <mergeCell ref="E49:H49"/>
    <mergeCell ref="E53:H53"/>
    <mergeCell ref="E51:H51"/>
    <mergeCell ref="E55:H55"/>
    <mergeCell ref="E75:H75"/>
    <mergeCell ref="E7:H7"/>
    <mergeCell ref="E11:H11"/>
    <mergeCell ref="E9:H9"/>
    <mergeCell ref="E13:H13"/>
    <mergeCell ref="E28:H28"/>
  </mergeCells>
  <hyperlinks>
    <hyperlink ref="F1:G1" location="C2" display="1) Krycí list soupisu"/>
    <hyperlink ref="G1:H1" location="C62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127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ht="22.5" customHeight="1">
      <c r="B9" s="29"/>
      <c r="C9" s="30"/>
      <c r="D9" s="30"/>
      <c r="E9" s="415" t="s">
        <v>240</v>
      </c>
      <c r="F9" s="375"/>
      <c r="G9" s="375"/>
      <c r="H9" s="375"/>
      <c r="I9" s="128"/>
      <c r="J9" s="30"/>
      <c r="K9" s="32"/>
    </row>
    <row r="10" spans="1:70">
      <c r="B10" s="29"/>
      <c r="C10" s="30"/>
      <c r="D10" s="38" t="s">
        <v>241</v>
      </c>
      <c r="E10" s="30"/>
      <c r="F10" s="30"/>
      <c r="G10" s="30"/>
      <c r="H10" s="30"/>
      <c r="I10" s="128"/>
      <c r="J10" s="30"/>
      <c r="K10" s="32"/>
    </row>
    <row r="11" spans="1:70" s="1" customFormat="1" ht="22.5" customHeight="1">
      <c r="B11" s="43"/>
      <c r="C11" s="44"/>
      <c r="D11" s="44"/>
      <c r="E11" s="399" t="s">
        <v>1387</v>
      </c>
      <c r="F11" s="418"/>
      <c r="G11" s="418"/>
      <c r="H11" s="418"/>
      <c r="I11" s="129"/>
      <c r="J11" s="44"/>
      <c r="K11" s="47"/>
    </row>
    <row r="12" spans="1:70" s="1" customFormat="1">
      <c r="B12" s="43"/>
      <c r="C12" s="44"/>
      <c r="D12" s="38" t="s">
        <v>1388</v>
      </c>
      <c r="E12" s="44"/>
      <c r="F12" s="44"/>
      <c r="G12" s="44"/>
      <c r="H12" s="44"/>
      <c r="I12" s="129"/>
      <c r="J12" s="44"/>
      <c r="K12" s="47"/>
    </row>
    <row r="13" spans="1:70" s="1" customFormat="1" ht="36.950000000000003" customHeight="1">
      <c r="B13" s="43"/>
      <c r="C13" s="44"/>
      <c r="D13" s="44"/>
      <c r="E13" s="417" t="s">
        <v>1409</v>
      </c>
      <c r="F13" s="418"/>
      <c r="G13" s="418"/>
      <c r="H13" s="418"/>
      <c r="I13" s="129"/>
      <c r="J13" s="44"/>
      <c r="K13" s="47"/>
    </row>
    <row r="14" spans="1:70" s="1" customFormat="1" ht="13.5">
      <c r="B14" s="43"/>
      <c r="C14" s="44"/>
      <c r="D14" s="44"/>
      <c r="E14" s="44"/>
      <c r="F14" s="44"/>
      <c r="G14" s="44"/>
      <c r="H14" s="44"/>
      <c r="I14" s="129"/>
      <c r="J14" s="44"/>
      <c r="K14" s="47"/>
    </row>
    <row r="15" spans="1:70" s="1" customFormat="1" ht="14.45" customHeight="1">
      <c r="B15" s="43"/>
      <c r="C15" s="44"/>
      <c r="D15" s="38" t="s">
        <v>20</v>
      </c>
      <c r="E15" s="44"/>
      <c r="F15" s="36" t="s">
        <v>21</v>
      </c>
      <c r="G15" s="44"/>
      <c r="H15" s="44"/>
      <c r="I15" s="130" t="s">
        <v>22</v>
      </c>
      <c r="J15" s="36" t="s">
        <v>34</v>
      </c>
      <c r="K15" s="47"/>
    </row>
    <row r="16" spans="1:70" s="1" customFormat="1" ht="14.45" customHeight="1">
      <c r="B16" s="43"/>
      <c r="C16" s="44"/>
      <c r="D16" s="38" t="s">
        <v>24</v>
      </c>
      <c r="E16" s="44"/>
      <c r="F16" s="36" t="s">
        <v>25</v>
      </c>
      <c r="G16" s="44"/>
      <c r="H16" s="44"/>
      <c r="I16" s="130" t="s">
        <v>26</v>
      </c>
      <c r="J16" s="131" t="str">
        <f>'Rekapitulace stavby'!AN8</f>
        <v>14. 11. 2017</v>
      </c>
      <c r="K16" s="47"/>
    </row>
    <row r="17" spans="2:11" s="1" customFormat="1" ht="10.9" customHeight="1">
      <c r="B17" s="43"/>
      <c r="C17" s="44"/>
      <c r="D17" s="44"/>
      <c r="E17" s="44"/>
      <c r="F17" s="44"/>
      <c r="G17" s="44"/>
      <c r="H17" s="44"/>
      <c r="I17" s="129"/>
      <c r="J17" s="44"/>
      <c r="K17" s="47"/>
    </row>
    <row r="18" spans="2:11" s="1" customFormat="1" ht="14.45" customHeight="1">
      <c r="B18" s="43"/>
      <c r="C18" s="44"/>
      <c r="D18" s="38" t="s">
        <v>32</v>
      </c>
      <c r="E18" s="44"/>
      <c r="F18" s="44"/>
      <c r="G18" s="44"/>
      <c r="H18" s="44"/>
      <c r="I18" s="130" t="s">
        <v>33</v>
      </c>
      <c r="J18" s="36" t="s">
        <v>34</v>
      </c>
      <c r="K18" s="47"/>
    </row>
    <row r="19" spans="2:11" s="1" customFormat="1" ht="18" customHeight="1">
      <c r="B19" s="43"/>
      <c r="C19" s="44"/>
      <c r="D19" s="44"/>
      <c r="E19" s="36" t="s">
        <v>35</v>
      </c>
      <c r="F19" s="44"/>
      <c r="G19" s="44"/>
      <c r="H19" s="44"/>
      <c r="I19" s="130" t="s">
        <v>36</v>
      </c>
      <c r="J19" s="36" t="s">
        <v>34</v>
      </c>
      <c r="K19" s="47"/>
    </row>
    <row r="20" spans="2:11" s="1" customFormat="1" ht="6.95" customHeight="1">
      <c r="B20" s="43"/>
      <c r="C20" s="44"/>
      <c r="D20" s="44"/>
      <c r="E20" s="44"/>
      <c r="F20" s="44"/>
      <c r="G20" s="44"/>
      <c r="H20" s="44"/>
      <c r="I20" s="129"/>
      <c r="J20" s="44"/>
      <c r="K20" s="47"/>
    </row>
    <row r="21" spans="2:11" s="1" customFormat="1" ht="14.45" customHeight="1">
      <c r="B21" s="43"/>
      <c r="C21" s="44"/>
      <c r="D21" s="38" t="s">
        <v>37</v>
      </c>
      <c r="E21" s="44"/>
      <c r="F21" s="44"/>
      <c r="G21" s="44"/>
      <c r="H21" s="44"/>
      <c r="I21" s="130" t="s">
        <v>33</v>
      </c>
      <c r="J21" s="36" t="str">
        <f>IF('Rekapitulace stavby'!AN13="Vyplň údaj","",IF('Rekapitulace stavby'!AN13="","",'Rekapitulace stavby'!AN13))</f>
        <v/>
      </c>
      <c r="K21" s="47"/>
    </row>
    <row r="22" spans="2:11" s="1" customFormat="1" ht="18" customHeight="1">
      <c r="B22" s="43"/>
      <c r="C22" s="44"/>
      <c r="D22" s="44"/>
      <c r="E22" s="36" t="str">
        <f>IF('Rekapitulace stavby'!E14="Vyplň údaj","",IF('Rekapitulace stavby'!E14="","",'Rekapitulace stavby'!E14))</f>
        <v/>
      </c>
      <c r="F22" s="44"/>
      <c r="G22" s="44"/>
      <c r="H22" s="44"/>
      <c r="I22" s="130" t="s">
        <v>36</v>
      </c>
      <c r="J22" s="36" t="str">
        <f>IF('Rekapitulace stavby'!AN14="Vyplň údaj","",IF('Rekapitulace stavby'!AN14="","",'Rekapitulace stavby'!AN14))</f>
        <v/>
      </c>
      <c r="K22" s="47"/>
    </row>
    <row r="23" spans="2:11" s="1" customFormat="1" ht="6.95" customHeight="1">
      <c r="B23" s="43"/>
      <c r="C23" s="44"/>
      <c r="D23" s="44"/>
      <c r="E23" s="44"/>
      <c r="F23" s="44"/>
      <c r="G23" s="44"/>
      <c r="H23" s="44"/>
      <c r="I23" s="129"/>
      <c r="J23" s="44"/>
      <c r="K23" s="47"/>
    </row>
    <row r="24" spans="2:11" s="1" customFormat="1" ht="14.45" customHeight="1">
      <c r="B24" s="43"/>
      <c r="C24" s="44"/>
      <c r="D24" s="38" t="s">
        <v>39</v>
      </c>
      <c r="E24" s="44"/>
      <c r="F24" s="44"/>
      <c r="G24" s="44"/>
      <c r="H24" s="44"/>
      <c r="I24" s="130" t="s">
        <v>33</v>
      </c>
      <c r="J24" s="36" t="s">
        <v>34</v>
      </c>
      <c r="K24" s="47"/>
    </row>
    <row r="25" spans="2:11" s="1" customFormat="1" ht="18" customHeight="1">
      <c r="B25" s="43"/>
      <c r="C25" s="44"/>
      <c r="D25" s="44"/>
      <c r="E25" s="36" t="s">
        <v>40</v>
      </c>
      <c r="F25" s="44"/>
      <c r="G25" s="44"/>
      <c r="H25" s="44"/>
      <c r="I25" s="130" t="s">
        <v>36</v>
      </c>
      <c r="J25" s="36" t="s">
        <v>34</v>
      </c>
      <c r="K25" s="47"/>
    </row>
    <row r="26" spans="2:11" s="1" customFormat="1" ht="6.95" customHeight="1">
      <c r="B26" s="43"/>
      <c r="C26" s="44"/>
      <c r="D26" s="44"/>
      <c r="E26" s="44"/>
      <c r="F26" s="44"/>
      <c r="G26" s="44"/>
      <c r="H26" s="44"/>
      <c r="I26" s="129"/>
      <c r="J26" s="44"/>
      <c r="K26" s="47"/>
    </row>
    <row r="27" spans="2:11" s="1" customFormat="1" ht="14.45" customHeight="1">
      <c r="B27" s="43"/>
      <c r="C27" s="44"/>
      <c r="D27" s="38" t="s">
        <v>42</v>
      </c>
      <c r="E27" s="44"/>
      <c r="F27" s="44"/>
      <c r="G27" s="44"/>
      <c r="H27" s="44"/>
      <c r="I27" s="129"/>
      <c r="J27" s="44"/>
      <c r="K27" s="47"/>
    </row>
    <row r="28" spans="2:11" s="7" customFormat="1" ht="22.5" customHeight="1">
      <c r="B28" s="132"/>
      <c r="C28" s="133"/>
      <c r="D28" s="133"/>
      <c r="E28" s="379" t="s">
        <v>34</v>
      </c>
      <c r="F28" s="379"/>
      <c r="G28" s="379"/>
      <c r="H28" s="379"/>
      <c r="I28" s="134"/>
      <c r="J28" s="133"/>
      <c r="K28" s="135"/>
    </row>
    <row r="29" spans="2:11" s="1" customFormat="1" ht="6.95" customHeight="1">
      <c r="B29" s="43"/>
      <c r="C29" s="44"/>
      <c r="D29" s="44"/>
      <c r="E29" s="44"/>
      <c r="F29" s="44"/>
      <c r="G29" s="44"/>
      <c r="H29" s="44"/>
      <c r="I29" s="129"/>
      <c r="J29" s="44"/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25.35" customHeight="1">
      <c r="B31" s="43"/>
      <c r="C31" s="44"/>
      <c r="D31" s="138" t="s">
        <v>44</v>
      </c>
      <c r="E31" s="44"/>
      <c r="F31" s="44"/>
      <c r="G31" s="44"/>
      <c r="H31" s="44"/>
      <c r="I31" s="129"/>
      <c r="J31" s="139">
        <f>ROUND(J89,2)</f>
        <v>0</v>
      </c>
      <c r="K31" s="47"/>
    </row>
    <row r="32" spans="2:11" s="1" customFormat="1" ht="6.95" customHeight="1">
      <c r="B32" s="43"/>
      <c r="C32" s="44"/>
      <c r="D32" s="87"/>
      <c r="E32" s="87"/>
      <c r="F32" s="87"/>
      <c r="G32" s="87"/>
      <c r="H32" s="87"/>
      <c r="I32" s="136"/>
      <c r="J32" s="87"/>
      <c r="K32" s="137"/>
    </row>
    <row r="33" spans="2:11" s="1" customFormat="1" ht="14.45" customHeight="1">
      <c r="B33" s="43"/>
      <c r="C33" s="44"/>
      <c r="D33" s="44"/>
      <c r="E33" s="44"/>
      <c r="F33" s="48" t="s">
        <v>46</v>
      </c>
      <c r="G33" s="44"/>
      <c r="H33" s="44"/>
      <c r="I33" s="140" t="s">
        <v>45</v>
      </c>
      <c r="J33" s="48" t="s">
        <v>47</v>
      </c>
      <c r="K33" s="47"/>
    </row>
    <row r="34" spans="2:11" s="1" customFormat="1" ht="14.45" customHeight="1">
      <c r="B34" s="43"/>
      <c r="C34" s="44"/>
      <c r="D34" s="51" t="s">
        <v>48</v>
      </c>
      <c r="E34" s="51" t="s">
        <v>49</v>
      </c>
      <c r="F34" s="141">
        <f>ROUND(SUM(BE89:BE91), 2)</f>
        <v>0</v>
      </c>
      <c r="G34" s="44"/>
      <c r="H34" s="44"/>
      <c r="I34" s="142">
        <v>0.21</v>
      </c>
      <c r="J34" s="141">
        <f>ROUND(ROUND((SUM(BE89:BE91)), 2)*I34, 2)</f>
        <v>0</v>
      </c>
      <c r="K34" s="47"/>
    </row>
    <row r="35" spans="2:11" s="1" customFormat="1" ht="14.45" customHeight="1">
      <c r="B35" s="43"/>
      <c r="C35" s="44"/>
      <c r="D35" s="44"/>
      <c r="E35" s="51" t="s">
        <v>50</v>
      </c>
      <c r="F35" s="141">
        <f>ROUND(SUM(BF89:BF91), 2)</f>
        <v>0</v>
      </c>
      <c r="G35" s="44"/>
      <c r="H35" s="44"/>
      <c r="I35" s="142">
        <v>0.15</v>
      </c>
      <c r="J35" s="141">
        <f>ROUND(ROUND((SUM(BF89:BF91)), 2)*I35, 2)</f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51</v>
      </c>
      <c r="F36" s="141">
        <f>ROUND(SUM(BG89:BG91), 2)</f>
        <v>0</v>
      </c>
      <c r="G36" s="44"/>
      <c r="H36" s="44"/>
      <c r="I36" s="142">
        <v>0.21</v>
      </c>
      <c r="J36" s="141">
        <v>0</v>
      </c>
      <c r="K36" s="47"/>
    </row>
    <row r="37" spans="2:11" s="1" customFormat="1" ht="14.45" hidden="1" customHeight="1">
      <c r="B37" s="43"/>
      <c r="C37" s="44"/>
      <c r="D37" s="44"/>
      <c r="E37" s="51" t="s">
        <v>52</v>
      </c>
      <c r="F37" s="141">
        <f>ROUND(SUM(BH89:BH91), 2)</f>
        <v>0</v>
      </c>
      <c r="G37" s="44"/>
      <c r="H37" s="44"/>
      <c r="I37" s="142">
        <v>0.15</v>
      </c>
      <c r="J37" s="141">
        <v>0</v>
      </c>
      <c r="K37" s="47"/>
    </row>
    <row r="38" spans="2:11" s="1" customFormat="1" ht="14.45" hidden="1" customHeight="1">
      <c r="B38" s="43"/>
      <c r="C38" s="44"/>
      <c r="D38" s="44"/>
      <c r="E38" s="51" t="s">
        <v>53</v>
      </c>
      <c r="F38" s="141">
        <f>ROUND(SUM(BI89:BI91), 2)</f>
        <v>0</v>
      </c>
      <c r="G38" s="44"/>
      <c r="H38" s="44"/>
      <c r="I38" s="142">
        <v>0</v>
      </c>
      <c r="J38" s="141">
        <v>0</v>
      </c>
      <c r="K38" s="47"/>
    </row>
    <row r="39" spans="2:11" s="1" customFormat="1" ht="6.95" customHeight="1">
      <c r="B39" s="43"/>
      <c r="C39" s="44"/>
      <c r="D39" s="44"/>
      <c r="E39" s="44"/>
      <c r="F39" s="44"/>
      <c r="G39" s="44"/>
      <c r="H39" s="44"/>
      <c r="I39" s="129"/>
      <c r="J39" s="44"/>
      <c r="K39" s="47"/>
    </row>
    <row r="40" spans="2:11" s="1" customFormat="1" ht="25.35" customHeight="1">
      <c r="B40" s="43"/>
      <c r="C40" s="143"/>
      <c r="D40" s="144" t="s">
        <v>54</v>
      </c>
      <c r="E40" s="81"/>
      <c r="F40" s="81"/>
      <c r="G40" s="145" t="s">
        <v>55</v>
      </c>
      <c r="H40" s="146" t="s">
        <v>56</v>
      </c>
      <c r="I40" s="147"/>
      <c r="J40" s="148">
        <f>SUM(J31:J38)</f>
        <v>0</v>
      </c>
      <c r="K40" s="149"/>
    </row>
    <row r="41" spans="2:11" s="1" customFormat="1" ht="14.45" customHeight="1">
      <c r="B41" s="58"/>
      <c r="C41" s="59"/>
      <c r="D41" s="59"/>
      <c r="E41" s="59"/>
      <c r="F41" s="59"/>
      <c r="G41" s="59"/>
      <c r="H41" s="59"/>
      <c r="I41" s="150"/>
      <c r="J41" s="59"/>
      <c r="K41" s="60"/>
    </row>
    <row r="45" spans="2:11" s="1" customFormat="1" ht="6.95" customHeight="1">
      <c r="B45" s="151"/>
      <c r="C45" s="152"/>
      <c r="D45" s="152"/>
      <c r="E45" s="152"/>
      <c r="F45" s="152"/>
      <c r="G45" s="152"/>
      <c r="H45" s="152"/>
      <c r="I45" s="153"/>
      <c r="J45" s="152"/>
      <c r="K45" s="154"/>
    </row>
    <row r="46" spans="2:11" s="1" customFormat="1" ht="36.950000000000003" customHeight="1">
      <c r="B46" s="43"/>
      <c r="C46" s="31" t="s">
        <v>151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6.95" customHeight="1">
      <c r="B47" s="43"/>
      <c r="C47" s="44"/>
      <c r="D47" s="44"/>
      <c r="E47" s="44"/>
      <c r="F47" s="44"/>
      <c r="G47" s="44"/>
      <c r="H47" s="44"/>
      <c r="I47" s="129"/>
      <c r="J47" s="44"/>
      <c r="K47" s="47"/>
    </row>
    <row r="48" spans="2:11" s="1" customFormat="1" ht="14.45" customHeight="1">
      <c r="B48" s="43"/>
      <c r="C48" s="38" t="s">
        <v>18</v>
      </c>
      <c r="D48" s="44"/>
      <c r="E48" s="44"/>
      <c r="F48" s="44"/>
      <c r="G48" s="44"/>
      <c r="H48" s="44"/>
      <c r="I48" s="129"/>
      <c r="J48" s="44"/>
      <c r="K48" s="47"/>
    </row>
    <row r="49" spans="2:47" s="1" customFormat="1" ht="22.5" customHeight="1">
      <c r="B49" s="43"/>
      <c r="C49" s="44"/>
      <c r="D49" s="44"/>
      <c r="E49" s="415" t="str">
        <f>E7</f>
        <v>Jednotka NIP a DIOP v budově D2</v>
      </c>
      <c r="F49" s="416"/>
      <c r="G49" s="416"/>
      <c r="H49" s="416"/>
      <c r="I49" s="129"/>
      <c r="J49" s="44"/>
      <c r="K49" s="47"/>
    </row>
    <row r="50" spans="2:47">
      <c r="B50" s="29"/>
      <c r="C50" s="38" t="s">
        <v>149</v>
      </c>
      <c r="D50" s="30"/>
      <c r="E50" s="30"/>
      <c r="F50" s="30"/>
      <c r="G50" s="30"/>
      <c r="H50" s="30"/>
      <c r="I50" s="128"/>
      <c r="J50" s="30"/>
      <c r="K50" s="32"/>
    </row>
    <row r="51" spans="2:47" ht="22.5" customHeight="1">
      <c r="B51" s="29"/>
      <c r="C51" s="30"/>
      <c r="D51" s="30"/>
      <c r="E51" s="415" t="s">
        <v>240</v>
      </c>
      <c r="F51" s="375"/>
      <c r="G51" s="375"/>
      <c r="H51" s="375"/>
      <c r="I51" s="128"/>
      <c r="J51" s="30"/>
      <c r="K51" s="32"/>
    </row>
    <row r="52" spans="2:47">
      <c r="B52" s="29"/>
      <c r="C52" s="38" t="s">
        <v>241</v>
      </c>
      <c r="D52" s="30"/>
      <c r="E52" s="30"/>
      <c r="F52" s="30"/>
      <c r="G52" s="30"/>
      <c r="H52" s="30"/>
      <c r="I52" s="128"/>
      <c r="J52" s="30"/>
      <c r="K52" s="32"/>
    </row>
    <row r="53" spans="2:47" s="1" customFormat="1" ht="22.5" customHeight="1">
      <c r="B53" s="43"/>
      <c r="C53" s="44"/>
      <c r="D53" s="44"/>
      <c r="E53" s="399" t="s">
        <v>1387</v>
      </c>
      <c r="F53" s="418"/>
      <c r="G53" s="418"/>
      <c r="H53" s="418"/>
      <c r="I53" s="129"/>
      <c r="J53" s="44"/>
      <c r="K53" s="47"/>
    </row>
    <row r="54" spans="2:47" s="1" customFormat="1" ht="14.45" customHeight="1">
      <c r="B54" s="43"/>
      <c r="C54" s="38" t="s">
        <v>1388</v>
      </c>
      <c r="D54" s="44"/>
      <c r="E54" s="44"/>
      <c r="F54" s="44"/>
      <c r="G54" s="44"/>
      <c r="H54" s="44"/>
      <c r="I54" s="129"/>
      <c r="J54" s="44"/>
      <c r="K54" s="47"/>
    </row>
    <row r="55" spans="2:47" s="1" customFormat="1" ht="23.25" customHeight="1">
      <c r="B55" s="43"/>
      <c r="C55" s="44"/>
      <c r="D55" s="44"/>
      <c r="E55" s="417" t="str">
        <f>E13</f>
        <v>D.1.4.6 - Měření a regulace</v>
      </c>
      <c r="F55" s="418"/>
      <c r="G55" s="418"/>
      <c r="H55" s="418"/>
      <c r="I55" s="129"/>
      <c r="J55" s="44"/>
      <c r="K55" s="47"/>
    </row>
    <row r="56" spans="2:47" s="1" customFormat="1" ht="6.95" customHeight="1">
      <c r="B56" s="43"/>
      <c r="C56" s="44"/>
      <c r="D56" s="44"/>
      <c r="E56" s="44"/>
      <c r="F56" s="44"/>
      <c r="G56" s="44"/>
      <c r="H56" s="44"/>
      <c r="I56" s="129"/>
      <c r="J56" s="44"/>
      <c r="K56" s="47"/>
    </row>
    <row r="57" spans="2:47" s="1" customFormat="1" ht="18" customHeight="1">
      <c r="B57" s="43"/>
      <c r="C57" s="38" t="s">
        <v>24</v>
      </c>
      <c r="D57" s="44"/>
      <c r="E57" s="44"/>
      <c r="F57" s="36" t="str">
        <f>F16</f>
        <v>Olomouc</v>
      </c>
      <c r="G57" s="44"/>
      <c r="H57" s="44"/>
      <c r="I57" s="130" t="s">
        <v>26</v>
      </c>
      <c r="J57" s="131" t="str">
        <f>IF(J16="","",J16)</f>
        <v>14. 11. 2017</v>
      </c>
      <c r="K57" s="47"/>
    </row>
    <row r="58" spans="2:47" s="1" customFormat="1" ht="6.95" customHeight="1">
      <c r="B58" s="43"/>
      <c r="C58" s="44"/>
      <c r="D58" s="44"/>
      <c r="E58" s="44"/>
      <c r="F58" s="44"/>
      <c r="G58" s="44"/>
      <c r="H58" s="44"/>
      <c r="I58" s="129"/>
      <c r="J58" s="44"/>
      <c r="K58" s="47"/>
    </row>
    <row r="59" spans="2:47" s="1" customFormat="1">
      <c r="B59" s="43"/>
      <c r="C59" s="38" t="s">
        <v>32</v>
      </c>
      <c r="D59" s="44"/>
      <c r="E59" s="44"/>
      <c r="F59" s="36" t="str">
        <f>E19</f>
        <v>Fakultní nemocnice Olomouc, příspěvková organizace</v>
      </c>
      <c r="G59" s="44"/>
      <c r="H59" s="44"/>
      <c r="I59" s="130" t="s">
        <v>39</v>
      </c>
      <c r="J59" s="36" t="str">
        <f>E25</f>
        <v>PPS KANIA</v>
      </c>
      <c r="K59" s="47"/>
    </row>
    <row r="60" spans="2:47" s="1" customFormat="1" ht="14.45" customHeight="1">
      <c r="B60" s="43"/>
      <c r="C60" s="38" t="s">
        <v>37</v>
      </c>
      <c r="D60" s="44"/>
      <c r="E60" s="44"/>
      <c r="F60" s="36" t="str">
        <f>IF(E22="","",E22)</f>
        <v/>
      </c>
      <c r="G60" s="44"/>
      <c r="H60" s="44"/>
      <c r="I60" s="129"/>
      <c r="J60" s="44"/>
      <c r="K60" s="47"/>
    </row>
    <row r="61" spans="2:47" s="1" customFormat="1" ht="10.35" customHeight="1">
      <c r="B61" s="43"/>
      <c r="C61" s="44"/>
      <c r="D61" s="44"/>
      <c r="E61" s="44"/>
      <c r="F61" s="44"/>
      <c r="G61" s="44"/>
      <c r="H61" s="44"/>
      <c r="I61" s="129"/>
      <c r="J61" s="44"/>
      <c r="K61" s="47"/>
    </row>
    <row r="62" spans="2:47" s="1" customFormat="1" ht="29.25" customHeight="1">
      <c r="B62" s="43"/>
      <c r="C62" s="155" t="s">
        <v>152</v>
      </c>
      <c r="D62" s="143"/>
      <c r="E62" s="143"/>
      <c r="F62" s="143"/>
      <c r="G62" s="143"/>
      <c r="H62" s="143"/>
      <c r="I62" s="156"/>
      <c r="J62" s="157" t="s">
        <v>153</v>
      </c>
      <c r="K62" s="158"/>
    </row>
    <row r="63" spans="2:47" s="1" customFormat="1" ht="10.35" customHeight="1">
      <c r="B63" s="43"/>
      <c r="C63" s="44"/>
      <c r="D63" s="44"/>
      <c r="E63" s="44"/>
      <c r="F63" s="44"/>
      <c r="G63" s="44"/>
      <c r="H63" s="44"/>
      <c r="I63" s="129"/>
      <c r="J63" s="44"/>
      <c r="K63" s="47"/>
    </row>
    <row r="64" spans="2:47" s="1" customFormat="1" ht="29.25" customHeight="1">
      <c r="B64" s="43"/>
      <c r="C64" s="159" t="s">
        <v>154</v>
      </c>
      <c r="D64" s="44"/>
      <c r="E64" s="44"/>
      <c r="F64" s="44"/>
      <c r="G64" s="44"/>
      <c r="H64" s="44"/>
      <c r="I64" s="129"/>
      <c r="J64" s="139">
        <f>J89</f>
        <v>0</v>
      </c>
      <c r="K64" s="47"/>
      <c r="AU64" s="25" t="s">
        <v>155</v>
      </c>
    </row>
    <row r="65" spans="2:12" s="8" customFormat="1" ht="24.95" customHeight="1">
      <c r="B65" s="160"/>
      <c r="C65" s="161"/>
      <c r="D65" s="162" t="s">
        <v>1400</v>
      </c>
      <c r="E65" s="163"/>
      <c r="F65" s="163"/>
      <c r="G65" s="163"/>
      <c r="H65" s="163"/>
      <c r="I65" s="164"/>
      <c r="J65" s="165">
        <f>J90</f>
        <v>0</v>
      </c>
      <c r="K65" s="166"/>
    </row>
    <row r="66" spans="2:12" s="1" customFormat="1" ht="21.75" customHeight="1">
      <c r="B66" s="43"/>
      <c r="C66" s="44"/>
      <c r="D66" s="44"/>
      <c r="E66" s="44"/>
      <c r="F66" s="44"/>
      <c r="G66" s="44"/>
      <c r="H66" s="44"/>
      <c r="I66" s="129"/>
      <c r="J66" s="44"/>
      <c r="K66" s="47"/>
    </row>
    <row r="67" spans="2:12" s="1" customFormat="1" ht="6.95" customHeight="1">
      <c r="B67" s="58"/>
      <c r="C67" s="59"/>
      <c r="D67" s="59"/>
      <c r="E67" s="59"/>
      <c r="F67" s="59"/>
      <c r="G67" s="59"/>
      <c r="H67" s="59"/>
      <c r="I67" s="150"/>
      <c r="J67" s="59"/>
      <c r="K67" s="60"/>
    </row>
    <row r="71" spans="2:12" s="1" customFormat="1" ht="6.95" customHeight="1">
      <c r="B71" s="61"/>
      <c r="C71" s="62"/>
      <c r="D71" s="62"/>
      <c r="E71" s="62"/>
      <c r="F71" s="62"/>
      <c r="G71" s="62"/>
      <c r="H71" s="62"/>
      <c r="I71" s="153"/>
      <c r="J71" s="62"/>
      <c r="K71" s="62"/>
      <c r="L71" s="63"/>
    </row>
    <row r="72" spans="2:12" s="1" customFormat="1" ht="36.950000000000003" customHeight="1">
      <c r="B72" s="43"/>
      <c r="C72" s="64" t="s">
        <v>163</v>
      </c>
      <c r="D72" s="65"/>
      <c r="E72" s="65"/>
      <c r="F72" s="65"/>
      <c r="G72" s="65"/>
      <c r="H72" s="65"/>
      <c r="I72" s="174"/>
      <c r="J72" s="65"/>
      <c r="K72" s="65"/>
      <c r="L72" s="63"/>
    </row>
    <row r="73" spans="2:12" s="1" customFormat="1" ht="6.95" customHeight="1">
      <c r="B73" s="43"/>
      <c r="C73" s="65"/>
      <c r="D73" s="65"/>
      <c r="E73" s="65"/>
      <c r="F73" s="65"/>
      <c r="G73" s="65"/>
      <c r="H73" s="65"/>
      <c r="I73" s="174"/>
      <c r="J73" s="65"/>
      <c r="K73" s="65"/>
      <c r="L73" s="63"/>
    </row>
    <row r="74" spans="2:12" s="1" customFormat="1" ht="14.45" customHeight="1">
      <c r="B74" s="43"/>
      <c r="C74" s="67" t="s">
        <v>18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2.5" customHeight="1">
      <c r="B75" s="43"/>
      <c r="C75" s="65"/>
      <c r="D75" s="65"/>
      <c r="E75" s="419" t="str">
        <f>E7</f>
        <v>Jednotka NIP a DIOP v budově D2</v>
      </c>
      <c r="F75" s="420"/>
      <c r="G75" s="420"/>
      <c r="H75" s="420"/>
      <c r="I75" s="174"/>
      <c r="J75" s="65"/>
      <c r="K75" s="65"/>
      <c r="L75" s="63"/>
    </row>
    <row r="76" spans="2:12">
      <c r="B76" s="29"/>
      <c r="C76" s="67" t="s">
        <v>149</v>
      </c>
      <c r="D76" s="224"/>
      <c r="E76" s="224"/>
      <c r="F76" s="224"/>
      <c r="G76" s="224"/>
      <c r="H76" s="224"/>
      <c r="J76" s="224"/>
      <c r="K76" s="224"/>
      <c r="L76" s="225"/>
    </row>
    <row r="77" spans="2:12" ht="22.5" customHeight="1">
      <c r="B77" s="29"/>
      <c r="C77" s="224"/>
      <c r="D77" s="224"/>
      <c r="E77" s="419" t="s">
        <v>240</v>
      </c>
      <c r="F77" s="424"/>
      <c r="G77" s="424"/>
      <c r="H77" s="424"/>
      <c r="J77" s="224"/>
      <c r="K77" s="224"/>
      <c r="L77" s="225"/>
    </row>
    <row r="78" spans="2:12">
      <c r="B78" s="29"/>
      <c r="C78" s="67" t="s">
        <v>241</v>
      </c>
      <c r="D78" s="224"/>
      <c r="E78" s="224"/>
      <c r="F78" s="224"/>
      <c r="G78" s="224"/>
      <c r="H78" s="224"/>
      <c r="J78" s="224"/>
      <c r="K78" s="224"/>
      <c r="L78" s="225"/>
    </row>
    <row r="79" spans="2:12" s="1" customFormat="1" ht="22.5" customHeight="1">
      <c r="B79" s="43"/>
      <c r="C79" s="65"/>
      <c r="D79" s="65"/>
      <c r="E79" s="423" t="s">
        <v>1387</v>
      </c>
      <c r="F79" s="421"/>
      <c r="G79" s="421"/>
      <c r="H79" s="421"/>
      <c r="I79" s="174"/>
      <c r="J79" s="65"/>
      <c r="K79" s="65"/>
      <c r="L79" s="63"/>
    </row>
    <row r="80" spans="2:12" s="1" customFormat="1" ht="14.45" customHeight="1">
      <c r="B80" s="43"/>
      <c r="C80" s="67" t="s">
        <v>1388</v>
      </c>
      <c r="D80" s="65"/>
      <c r="E80" s="65"/>
      <c r="F80" s="65"/>
      <c r="G80" s="65"/>
      <c r="H80" s="65"/>
      <c r="I80" s="174"/>
      <c r="J80" s="65"/>
      <c r="K80" s="65"/>
      <c r="L80" s="63"/>
    </row>
    <row r="81" spans="2:65" s="1" customFormat="1" ht="23.25" customHeight="1">
      <c r="B81" s="43"/>
      <c r="C81" s="65"/>
      <c r="D81" s="65"/>
      <c r="E81" s="390" t="str">
        <f>E13</f>
        <v>D.1.4.6 - Měření a regulace</v>
      </c>
      <c r="F81" s="421"/>
      <c r="G81" s="421"/>
      <c r="H81" s="421"/>
      <c r="I81" s="174"/>
      <c r="J81" s="65"/>
      <c r="K81" s="65"/>
      <c r="L81" s="63"/>
    </row>
    <row r="82" spans="2:65" s="1" customFormat="1" ht="6.95" customHeight="1">
      <c r="B82" s="43"/>
      <c r="C82" s="65"/>
      <c r="D82" s="65"/>
      <c r="E82" s="65"/>
      <c r="F82" s="65"/>
      <c r="G82" s="65"/>
      <c r="H82" s="65"/>
      <c r="I82" s="174"/>
      <c r="J82" s="65"/>
      <c r="K82" s="65"/>
      <c r="L82" s="63"/>
    </row>
    <row r="83" spans="2:65" s="1" customFormat="1" ht="18" customHeight="1">
      <c r="B83" s="43"/>
      <c r="C83" s="67" t="s">
        <v>24</v>
      </c>
      <c r="D83" s="65"/>
      <c r="E83" s="65"/>
      <c r="F83" s="175" t="str">
        <f>F16</f>
        <v>Olomouc</v>
      </c>
      <c r="G83" s="65"/>
      <c r="H83" s="65"/>
      <c r="I83" s="176" t="s">
        <v>26</v>
      </c>
      <c r="J83" s="75" t="str">
        <f>IF(J16="","",J16)</f>
        <v>14. 11. 2017</v>
      </c>
      <c r="K83" s="65"/>
      <c r="L83" s="63"/>
    </row>
    <row r="84" spans="2:65" s="1" customFormat="1" ht="6.95" customHeight="1">
      <c r="B84" s="43"/>
      <c r="C84" s="65"/>
      <c r="D84" s="65"/>
      <c r="E84" s="65"/>
      <c r="F84" s="65"/>
      <c r="G84" s="65"/>
      <c r="H84" s="65"/>
      <c r="I84" s="174"/>
      <c r="J84" s="65"/>
      <c r="K84" s="65"/>
      <c r="L84" s="63"/>
    </row>
    <row r="85" spans="2:65" s="1" customFormat="1">
      <c r="B85" s="43"/>
      <c r="C85" s="67" t="s">
        <v>32</v>
      </c>
      <c r="D85" s="65"/>
      <c r="E85" s="65"/>
      <c r="F85" s="175" t="str">
        <f>E19</f>
        <v>Fakultní nemocnice Olomouc, příspěvková organizace</v>
      </c>
      <c r="G85" s="65"/>
      <c r="H85" s="65"/>
      <c r="I85" s="176" t="s">
        <v>39</v>
      </c>
      <c r="J85" s="175" t="str">
        <f>E25</f>
        <v>PPS KANIA</v>
      </c>
      <c r="K85" s="65"/>
      <c r="L85" s="63"/>
    </row>
    <row r="86" spans="2:65" s="1" customFormat="1" ht="14.45" customHeight="1">
      <c r="B86" s="43"/>
      <c r="C86" s="67" t="s">
        <v>37</v>
      </c>
      <c r="D86" s="65"/>
      <c r="E86" s="65"/>
      <c r="F86" s="175" t="str">
        <f>IF(E22="","",E22)</f>
        <v/>
      </c>
      <c r="G86" s="65"/>
      <c r="H86" s="65"/>
      <c r="I86" s="174"/>
      <c r="J86" s="65"/>
      <c r="K86" s="65"/>
      <c r="L86" s="63"/>
    </row>
    <row r="87" spans="2:65" s="1" customFormat="1" ht="10.35" customHeight="1">
      <c r="B87" s="43"/>
      <c r="C87" s="65"/>
      <c r="D87" s="65"/>
      <c r="E87" s="65"/>
      <c r="F87" s="65"/>
      <c r="G87" s="65"/>
      <c r="H87" s="65"/>
      <c r="I87" s="174"/>
      <c r="J87" s="65"/>
      <c r="K87" s="65"/>
      <c r="L87" s="63"/>
    </row>
    <row r="88" spans="2:65" s="10" customFormat="1" ht="29.25" customHeight="1">
      <c r="B88" s="177"/>
      <c r="C88" s="178" t="s">
        <v>164</v>
      </c>
      <c r="D88" s="179" t="s">
        <v>63</v>
      </c>
      <c r="E88" s="179" t="s">
        <v>59</v>
      </c>
      <c r="F88" s="179" t="s">
        <v>165</v>
      </c>
      <c r="G88" s="179" t="s">
        <v>166</v>
      </c>
      <c r="H88" s="179" t="s">
        <v>167</v>
      </c>
      <c r="I88" s="180" t="s">
        <v>168</v>
      </c>
      <c r="J88" s="179" t="s">
        <v>153</v>
      </c>
      <c r="K88" s="181" t="s">
        <v>169</v>
      </c>
      <c r="L88" s="182"/>
      <c r="M88" s="83" t="s">
        <v>170</v>
      </c>
      <c r="N88" s="84" t="s">
        <v>48</v>
      </c>
      <c r="O88" s="84" t="s">
        <v>171</v>
      </c>
      <c r="P88" s="84" t="s">
        <v>172</v>
      </c>
      <c r="Q88" s="84" t="s">
        <v>173</v>
      </c>
      <c r="R88" s="84" t="s">
        <v>174</v>
      </c>
      <c r="S88" s="84" t="s">
        <v>175</v>
      </c>
      <c r="T88" s="85" t="s">
        <v>176</v>
      </c>
    </row>
    <row r="89" spans="2:65" s="1" customFormat="1" ht="29.25" customHeight="1">
      <c r="B89" s="43"/>
      <c r="C89" s="89" t="s">
        <v>154</v>
      </c>
      <c r="D89" s="65"/>
      <c r="E89" s="65"/>
      <c r="F89" s="65"/>
      <c r="G89" s="65"/>
      <c r="H89" s="65"/>
      <c r="I89" s="174"/>
      <c r="J89" s="183">
        <f>BK89</f>
        <v>0</v>
      </c>
      <c r="K89" s="65"/>
      <c r="L89" s="63"/>
      <c r="M89" s="86"/>
      <c r="N89" s="87"/>
      <c r="O89" s="87"/>
      <c r="P89" s="184">
        <f>P90</f>
        <v>0</v>
      </c>
      <c r="Q89" s="87"/>
      <c r="R89" s="184">
        <f>R90</f>
        <v>0</v>
      </c>
      <c r="S89" s="87"/>
      <c r="T89" s="185">
        <f>T90</f>
        <v>0</v>
      </c>
      <c r="AT89" s="25" t="s">
        <v>77</v>
      </c>
      <c r="AU89" s="25" t="s">
        <v>155</v>
      </c>
      <c r="BK89" s="186">
        <f>BK90</f>
        <v>0</v>
      </c>
    </row>
    <row r="90" spans="2:65" s="11" customFormat="1" ht="37.35" customHeight="1">
      <c r="B90" s="187"/>
      <c r="C90" s="188"/>
      <c r="D90" s="201" t="s">
        <v>77</v>
      </c>
      <c r="E90" s="286" t="s">
        <v>635</v>
      </c>
      <c r="F90" s="286" t="s">
        <v>1401</v>
      </c>
      <c r="G90" s="188"/>
      <c r="H90" s="188"/>
      <c r="I90" s="191"/>
      <c r="J90" s="287">
        <f>BK90</f>
        <v>0</v>
      </c>
      <c r="K90" s="188"/>
      <c r="L90" s="193"/>
      <c r="M90" s="194"/>
      <c r="N90" s="195"/>
      <c r="O90" s="195"/>
      <c r="P90" s="196">
        <f>P91</f>
        <v>0</v>
      </c>
      <c r="Q90" s="195"/>
      <c r="R90" s="196">
        <f>R91</f>
        <v>0</v>
      </c>
      <c r="S90" s="195"/>
      <c r="T90" s="197">
        <f>T91</f>
        <v>0</v>
      </c>
      <c r="AR90" s="198" t="s">
        <v>109</v>
      </c>
      <c r="AT90" s="199" t="s">
        <v>77</v>
      </c>
      <c r="AU90" s="199" t="s">
        <v>78</v>
      </c>
      <c r="AY90" s="198" t="s">
        <v>179</v>
      </c>
      <c r="BK90" s="200">
        <f>BK91</f>
        <v>0</v>
      </c>
    </row>
    <row r="91" spans="2:65" s="1" customFormat="1" ht="22.5" customHeight="1">
      <c r="B91" s="43"/>
      <c r="C91" s="204" t="s">
        <v>86</v>
      </c>
      <c r="D91" s="204" t="s">
        <v>182</v>
      </c>
      <c r="E91" s="205" t="s">
        <v>1402</v>
      </c>
      <c r="F91" s="206" t="s">
        <v>1410</v>
      </c>
      <c r="G91" s="207" t="s">
        <v>727</v>
      </c>
      <c r="H91" s="208">
        <v>1</v>
      </c>
      <c r="I91" s="209"/>
      <c r="J91" s="210">
        <f>ROUND(I91*H91,2)</f>
        <v>0</v>
      </c>
      <c r="K91" s="206" t="s">
        <v>34</v>
      </c>
      <c r="L91" s="63"/>
      <c r="M91" s="211" t="s">
        <v>34</v>
      </c>
      <c r="N91" s="288" t="s">
        <v>49</v>
      </c>
      <c r="O91" s="222"/>
      <c r="P91" s="289">
        <f>O91*H91</f>
        <v>0</v>
      </c>
      <c r="Q91" s="289">
        <v>0</v>
      </c>
      <c r="R91" s="289">
        <f>Q91*H91</f>
        <v>0</v>
      </c>
      <c r="S91" s="289">
        <v>0</v>
      </c>
      <c r="T91" s="290">
        <f>S91*H91</f>
        <v>0</v>
      </c>
      <c r="AR91" s="25" t="s">
        <v>599</v>
      </c>
      <c r="AT91" s="25" t="s">
        <v>182</v>
      </c>
      <c r="AU91" s="25" t="s">
        <v>86</v>
      </c>
      <c r="AY91" s="25" t="s">
        <v>179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25" t="s">
        <v>86</v>
      </c>
      <c r="BK91" s="215">
        <f>ROUND(I91*H91,2)</f>
        <v>0</v>
      </c>
      <c r="BL91" s="25" t="s">
        <v>599</v>
      </c>
      <c r="BM91" s="25" t="s">
        <v>1411</v>
      </c>
    </row>
    <row r="92" spans="2:65" s="1" customFormat="1" ht="6.95" customHeight="1">
      <c r="B92" s="58"/>
      <c r="C92" s="59"/>
      <c r="D92" s="59"/>
      <c r="E92" s="59"/>
      <c r="F92" s="59"/>
      <c r="G92" s="59"/>
      <c r="H92" s="59"/>
      <c r="I92" s="150"/>
      <c r="J92" s="59"/>
      <c r="K92" s="59"/>
      <c r="L92" s="63"/>
    </row>
  </sheetData>
  <sheetProtection algorithmName="SHA-512" hashValue="a+K0tx3W9vXtlEDnTwiFuJ3w6Y4r+lqsnUhFrI4hOy7DXTae44UX5XxPb7ljglFE1PFiNJgOchs7NJ+mMc0qSQ==" saltValue="myuTntudkX0VYdknQ6hNBw==" spinCount="100000" sheet="1" objects="1" scenarios="1" formatCells="0" formatColumns="0" formatRows="0" sort="0" autoFilter="0"/>
  <autoFilter ref="C88:K91"/>
  <mergeCells count="15">
    <mergeCell ref="E79:H79"/>
    <mergeCell ref="E77:H77"/>
    <mergeCell ref="E81:H81"/>
    <mergeCell ref="G1:H1"/>
    <mergeCell ref="L2:V2"/>
    <mergeCell ref="E49:H49"/>
    <mergeCell ref="E53:H53"/>
    <mergeCell ref="E51:H51"/>
    <mergeCell ref="E55:H55"/>
    <mergeCell ref="E75:H75"/>
    <mergeCell ref="E7:H7"/>
    <mergeCell ref="E11:H11"/>
    <mergeCell ref="E9:H9"/>
    <mergeCell ref="E13:H13"/>
    <mergeCell ref="E28:H28"/>
  </mergeCells>
  <hyperlinks>
    <hyperlink ref="F1:G1" location="C2" display="1) Krycí list soupisu"/>
    <hyperlink ref="G1:H1" location="C62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133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s="1" customFormat="1" ht="22.5" customHeight="1">
      <c r="B9" s="43"/>
      <c r="C9" s="44"/>
      <c r="D9" s="44"/>
      <c r="E9" s="415" t="s">
        <v>1412</v>
      </c>
      <c r="F9" s="418"/>
      <c r="G9" s="418"/>
      <c r="H9" s="418"/>
      <c r="I9" s="129"/>
      <c r="J9" s="44"/>
      <c r="K9" s="47"/>
    </row>
    <row r="10" spans="1:70" s="1" customFormat="1">
      <c r="B10" s="43"/>
      <c r="C10" s="44"/>
      <c r="D10" s="38" t="s">
        <v>241</v>
      </c>
      <c r="E10" s="44"/>
      <c r="F10" s="44"/>
      <c r="G10" s="44"/>
      <c r="H10" s="44"/>
      <c r="I10" s="129"/>
      <c r="J10" s="44"/>
      <c r="K10" s="47"/>
    </row>
    <row r="11" spans="1:70" s="1" customFormat="1" ht="36.950000000000003" customHeight="1">
      <c r="B11" s="43"/>
      <c r="C11" s="44"/>
      <c r="D11" s="44"/>
      <c r="E11" s="417" t="s">
        <v>1413</v>
      </c>
      <c r="F11" s="418"/>
      <c r="G11" s="418"/>
      <c r="H11" s="418"/>
      <c r="I11" s="129"/>
      <c r="J11" s="44"/>
      <c r="K11" s="47"/>
    </row>
    <row r="12" spans="1:70" s="1" customFormat="1" ht="13.5">
      <c r="B12" s="43"/>
      <c r="C12" s="44"/>
      <c r="D12" s="44"/>
      <c r="E12" s="44"/>
      <c r="F12" s="44"/>
      <c r="G12" s="44"/>
      <c r="H12" s="44"/>
      <c r="I12" s="129"/>
      <c r="J12" s="44"/>
      <c r="K12" s="47"/>
    </row>
    <row r="13" spans="1:70" s="1" customFormat="1" ht="14.45" customHeight="1">
      <c r="B13" s="43"/>
      <c r="C13" s="44"/>
      <c r="D13" s="38" t="s">
        <v>20</v>
      </c>
      <c r="E13" s="44"/>
      <c r="F13" s="36" t="s">
        <v>21</v>
      </c>
      <c r="G13" s="44"/>
      <c r="H13" s="44"/>
      <c r="I13" s="130" t="s">
        <v>22</v>
      </c>
      <c r="J13" s="36" t="s">
        <v>34</v>
      </c>
      <c r="K13" s="47"/>
    </row>
    <row r="14" spans="1:70" s="1" customFormat="1" ht="14.45" customHeight="1">
      <c r="B14" s="43"/>
      <c r="C14" s="44"/>
      <c r="D14" s="38" t="s">
        <v>24</v>
      </c>
      <c r="E14" s="44"/>
      <c r="F14" s="36" t="s">
        <v>25</v>
      </c>
      <c r="G14" s="44"/>
      <c r="H14" s="44"/>
      <c r="I14" s="130" t="s">
        <v>26</v>
      </c>
      <c r="J14" s="131" t="str">
        <f>'Rekapitulace stavby'!AN8</f>
        <v>14. 11. 2017</v>
      </c>
      <c r="K14" s="47"/>
    </row>
    <row r="15" spans="1:70" s="1" customFormat="1" ht="10.9" customHeight="1">
      <c r="B15" s="43"/>
      <c r="C15" s="44"/>
      <c r="D15" s="44"/>
      <c r="E15" s="44"/>
      <c r="F15" s="44"/>
      <c r="G15" s="44"/>
      <c r="H15" s="44"/>
      <c r="I15" s="129"/>
      <c r="J15" s="44"/>
      <c r="K15" s="47"/>
    </row>
    <row r="16" spans="1:70" s="1" customFormat="1" ht="14.45" customHeight="1">
      <c r="B16" s="43"/>
      <c r="C16" s="44"/>
      <c r="D16" s="38" t="s">
        <v>32</v>
      </c>
      <c r="E16" s="44"/>
      <c r="F16" s="44"/>
      <c r="G16" s="44"/>
      <c r="H16" s="44"/>
      <c r="I16" s="130" t="s">
        <v>33</v>
      </c>
      <c r="J16" s="36" t="s">
        <v>34</v>
      </c>
      <c r="K16" s="47"/>
    </row>
    <row r="17" spans="2:11" s="1" customFormat="1" ht="18" customHeight="1">
      <c r="B17" s="43"/>
      <c r="C17" s="44"/>
      <c r="D17" s="44"/>
      <c r="E17" s="36" t="s">
        <v>35</v>
      </c>
      <c r="F17" s="44"/>
      <c r="G17" s="44"/>
      <c r="H17" s="44"/>
      <c r="I17" s="130" t="s">
        <v>36</v>
      </c>
      <c r="J17" s="36" t="s">
        <v>34</v>
      </c>
      <c r="K17" s="47"/>
    </row>
    <row r="18" spans="2:11" s="1" customFormat="1" ht="6.95" customHeight="1">
      <c r="B18" s="43"/>
      <c r="C18" s="44"/>
      <c r="D18" s="44"/>
      <c r="E18" s="44"/>
      <c r="F18" s="44"/>
      <c r="G18" s="44"/>
      <c r="H18" s="44"/>
      <c r="I18" s="129"/>
      <c r="J18" s="44"/>
      <c r="K18" s="47"/>
    </row>
    <row r="19" spans="2:11" s="1" customFormat="1" ht="14.45" customHeight="1">
      <c r="B19" s="43"/>
      <c r="C19" s="44"/>
      <c r="D19" s="38" t="s">
        <v>37</v>
      </c>
      <c r="E19" s="44"/>
      <c r="F19" s="44"/>
      <c r="G19" s="44"/>
      <c r="H19" s="44"/>
      <c r="I19" s="130" t="s">
        <v>33</v>
      </c>
      <c r="J19" s="36" t="str">
        <f>IF('Rekapitulace stavby'!AN13="Vyplň údaj","",IF('Rekapitulace stavby'!AN13="","",'Rekapitulace stavby'!AN13))</f>
        <v/>
      </c>
      <c r="K19" s="47"/>
    </row>
    <row r="20" spans="2:11" s="1" customFormat="1" ht="18" customHeight="1">
      <c r="B20" s="43"/>
      <c r="C20" s="44"/>
      <c r="D20" s="44"/>
      <c r="E20" s="36" t="str">
        <f>IF('Rekapitulace stavby'!E14="Vyplň údaj","",IF('Rekapitulace stavby'!E14="","",'Rekapitulace stavby'!E14))</f>
        <v/>
      </c>
      <c r="F20" s="44"/>
      <c r="G20" s="44"/>
      <c r="H20" s="44"/>
      <c r="I20" s="130" t="s">
        <v>36</v>
      </c>
      <c r="J20" s="36" t="str">
        <f>IF('Rekapitulace stavby'!AN14="Vyplň údaj","",IF('Rekapitulace stavby'!AN14="","",'Rekapitulace stavby'!AN14))</f>
        <v/>
      </c>
      <c r="K20" s="47"/>
    </row>
    <row r="21" spans="2:11" s="1" customFormat="1" ht="6.95" customHeight="1">
      <c r="B21" s="43"/>
      <c r="C21" s="44"/>
      <c r="D21" s="44"/>
      <c r="E21" s="44"/>
      <c r="F21" s="44"/>
      <c r="G21" s="44"/>
      <c r="H21" s="44"/>
      <c r="I21" s="129"/>
      <c r="J21" s="44"/>
      <c r="K21" s="47"/>
    </row>
    <row r="22" spans="2:11" s="1" customFormat="1" ht="14.45" customHeight="1">
      <c r="B22" s="43"/>
      <c r="C22" s="44"/>
      <c r="D22" s="38" t="s">
        <v>39</v>
      </c>
      <c r="E22" s="44"/>
      <c r="F22" s="44"/>
      <c r="G22" s="44"/>
      <c r="H22" s="44"/>
      <c r="I22" s="130" t="s">
        <v>33</v>
      </c>
      <c r="J22" s="36" t="s">
        <v>34</v>
      </c>
      <c r="K22" s="47"/>
    </row>
    <row r="23" spans="2:11" s="1" customFormat="1" ht="18" customHeight="1">
      <c r="B23" s="43"/>
      <c r="C23" s="44"/>
      <c r="D23" s="44"/>
      <c r="E23" s="36" t="s">
        <v>40</v>
      </c>
      <c r="F23" s="44"/>
      <c r="G23" s="44"/>
      <c r="H23" s="44"/>
      <c r="I23" s="130" t="s">
        <v>36</v>
      </c>
      <c r="J23" s="36" t="s">
        <v>34</v>
      </c>
      <c r="K23" s="47"/>
    </row>
    <row r="24" spans="2:11" s="1" customFormat="1" ht="6.95" customHeight="1">
      <c r="B24" s="43"/>
      <c r="C24" s="44"/>
      <c r="D24" s="44"/>
      <c r="E24" s="44"/>
      <c r="F24" s="44"/>
      <c r="G24" s="44"/>
      <c r="H24" s="44"/>
      <c r="I24" s="129"/>
      <c r="J24" s="44"/>
      <c r="K24" s="47"/>
    </row>
    <row r="25" spans="2:11" s="1" customFormat="1" ht="14.45" customHeight="1">
      <c r="B25" s="43"/>
      <c r="C25" s="44"/>
      <c r="D25" s="38" t="s">
        <v>42</v>
      </c>
      <c r="E25" s="44"/>
      <c r="F25" s="44"/>
      <c r="G25" s="44"/>
      <c r="H25" s="44"/>
      <c r="I25" s="129"/>
      <c r="J25" s="44"/>
      <c r="K25" s="47"/>
    </row>
    <row r="26" spans="2:11" s="7" customFormat="1" ht="22.5" customHeight="1">
      <c r="B26" s="132"/>
      <c r="C26" s="133"/>
      <c r="D26" s="133"/>
      <c r="E26" s="379" t="s">
        <v>34</v>
      </c>
      <c r="F26" s="379"/>
      <c r="G26" s="379"/>
      <c r="H26" s="379"/>
      <c r="I26" s="134"/>
      <c r="J26" s="133"/>
      <c r="K26" s="135"/>
    </row>
    <row r="27" spans="2:11" s="1" customFormat="1" ht="6.95" customHeight="1">
      <c r="B27" s="43"/>
      <c r="C27" s="44"/>
      <c r="D27" s="44"/>
      <c r="E27" s="44"/>
      <c r="F27" s="44"/>
      <c r="G27" s="44"/>
      <c r="H27" s="44"/>
      <c r="I27" s="129"/>
      <c r="J27" s="44"/>
      <c r="K27" s="47"/>
    </row>
    <row r="28" spans="2:11" s="1" customFormat="1" ht="6.95" customHeight="1">
      <c r="B28" s="43"/>
      <c r="C28" s="44"/>
      <c r="D28" s="87"/>
      <c r="E28" s="87"/>
      <c r="F28" s="87"/>
      <c r="G28" s="87"/>
      <c r="H28" s="87"/>
      <c r="I28" s="136"/>
      <c r="J28" s="87"/>
      <c r="K28" s="137"/>
    </row>
    <row r="29" spans="2:11" s="1" customFormat="1" ht="25.35" customHeight="1">
      <c r="B29" s="43"/>
      <c r="C29" s="44"/>
      <c r="D29" s="138" t="s">
        <v>44</v>
      </c>
      <c r="E29" s="44"/>
      <c r="F29" s="44"/>
      <c r="G29" s="44"/>
      <c r="H29" s="44"/>
      <c r="I29" s="129"/>
      <c r="J29" s="139">
        <f>ROUND(J83,2)</f>
        <v>0</v>
      </c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14.45" customHeight="1">
      <c r="B31" s="43"/>
      <c r="C31" s="44"/>
      <c r="D31" s="44"/>
      <c r="E31" s="44"/>
      <c r="F31" s="48" t="s">
        <v>46</v>
      </c>
      <c r="G31" s="44"/>
      <c r="H31" s="44"/>
      <c r="I31" s="140" t="s">
        <v>45</v>
      </c>
      <c r="J31" s="48" t="s">
        <v>47</v>
      </c>
      <c r="K31" s="47"/>
    </row>
    <row r="32" spans="2:11" s="1" customFormat="1" ht="14.45" customHeight="1">
      <c r="B32" s="43"/>
      <c r="C32" s="44"/>
      <c r="D32" s="51" t="s">
        <v>48</v>
      </c>
      <c r="E32" s="51" t="s">
        <v>49</v>
      </c>
      <c r="F32" s="141">
        <f>ROUND(SUM(BE83:BE85), 2)</f>
        <v>0</v>
      </c>
      <c r="G32" s="44"/>
      <c r="H32" s="44"/>
      <c r="I32" s="142">
        <v>0.21</v>
      </c>
      <c r="J32" s="141">
        <f>ROUND(ROUND((SUM(BE83:BE85)), 2)*I32, 2)</f>
        <v>0</v>
      </c>
      <c r="K32" s="47"/>
    </row>
    <row r="33" spans="2:11" s="1" customFormat="1" ht="14.45" customHeight="1">
      <c r="B33" s="43"/>
      <c r="C33" s="44"/>
      <c r="D33" s="44"/>
      <c r="E33" s="51" t="s">
        <v>50</v>
      </c>
      <c r="F33" s="141">
        <f>ROUND(SUM(BF83:BF85), 2)</f>
        <v>0</v>
      </c>
      <c r="G33" s="44"/>
      <c r="H33" s="44"/>
      <c r="I33" s="142">
        <v>0.15</v>
      </c>
      <c r="J33" s="141">
        <f>ROUND(ROUND((SUM(BF83:BF85)), 2)*I33, 2)</f>
        <v>0</v>
      </c>
      <c r="K33" s="47"/>
    </row>
    <row r="34" spans="2:11" s="1" customFormat="1" ht="14.45" hidden="1" customHeight="1">
      <c r="B34" s="43"/>
      <c r="C34" s="44"/>
      <c r="D34" s="44"/>
      <c r="E34" s="51" t="s">
        <v>51</v>
      </c>
      <c r="F34" s="141">
        <f>ROUND(SUM(BG83:BG85), 2)</f>
        <v>0</v>
      </c>
      <c r="G34" s="44"/>
      <c r="H34" s="44"/>
      <c r="I34" s="142">
        <v>0.21</v>
      </c>
      <c r="J34" s="141">
        <v>0</v>
      </c>
      <c r="K34" s="47"/>
    </row>
    <row r="35" spans="2:11" s="1" customFormat="1" ht="14.45" hidden="1" customHeight="1">
      <c r="B35" s="43"/>
      <c r="C35" s="44"/>
      <c r="D35" s="44"/>
      <c r="E35" s="51" t="s">
        <v>52</v>
      </c>
      <c r="F35" s="141">
        <f>ROUND(SUM(BH83:BH85), 2)</f>
        <v>0</v>
      </c>
      <c r="G35" s="44"/>
      <c r="H35" s="44"/>
      <c r="I35" s="142">
        <v>0.15</v>
      </c>
      <c r="J35" s="141"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53</v>
      </c>
      <c r="F36" s="141">
        <f>ROUND(SUM(BI83:BI85), 2)</f>
        <v>0</v>
      </c>
      <c r="G36" s="44"/>
      <c r="H36" s="44"/>
      <c r="I36" s="142">
        <v>0</v>
      </c>
      <c r="J36" s="141">
        <v>0</v>
      </c>
      <c r="K36" s="47"/>
    </row>
    <row r="37" spans="2:11" s="1" customFormat="1" ht="6.95" customHeight="1">
      <c r="B37" s="43"/>
      <c r="C37" s="44"/>
      <c r="D37" s="44"/>
      <c r="E37" s="44"/>
      <c r="F37" s="44"/>
      <c r="G37" s="44"/>
      <c r="H37" s="44"/>
      <c r="I37" s="129"/>
      <c r="J37" s="44"/>
      <c r="K37" s="47"/>
    </row>
    <row r="38" spans="2:11" s="1" customFormat="1" ht="25.35" customHeight="1">
      <c r="B38" s="43"/>
      <c r="C38" s="143"/>
      <c r="D38" s="144" t="s">
        <v>54</v>
      </c>
      <c r="E38" s="81"/>
      <c r="F38" s="81"/>
      <c r="G38" s="145" t="s">
        <v>55</v>
      </c>
      <c r="H38" s="146" t="s">
        <v>56</v>
      </c>
      <c r="I38" s="147"/>
      <c r="J38" s="148">
        <f>SUM(J29:J36)</f>
        <v>0</v>
      </c>
      <c r="K38" s="149"/>
    </row>
    <row r="39" spans="2:11" s="1" customFormat="1" ht="14.45" customHeight="1">
      <c r="B39" s="58"/>
      <c r="C39" s="59"/>
      <c r="D39" s="59"/>
      <c r="E39" s="59"/>
      <c r="F39" s="59"/>
      <c r="G39" s="59"/>
      <c r="H39" s="59"/>
      <c r="I39" s="150"/>
      <c r="J39" s="59"/>
      <c r="K39" s="60"/>
    </row>
    <row r="43" spans="2:11" s="1" customFormat="1" ht="6.95" customHeight="1">
      <c r="B43" s="151"/>
      <c r="C43" s="152"/>
      <c r="D43" s="152"/>
      <c r="E43" s="152"/>
      <c r="F43" s="152"/>
      <c r="G43" s="152"/>
      <c r="H43" s="152"/>
      <c r="I43" s="153"/>
      <c r="J43" s="152"/>
      <c r="K43" s="154"/>
    </row>
    <row r="44" spans="2:11" s="1" customFormat="1" ht="36.950000000000003" customHeight="1">
      <c r="B44" s="43"/>
      <c r="C44" s="31" t="s">
        <v>151</v>
      </c>
      <c r="D44" s="44"/>
      <c r="E44" s="44"/>
      <c r="F44" s="44"/>
      <c r="G44" s="44"/>
      <c r="H44" s="44"/>
      <c r="I44" s="129"/>
      <c r="J44" s="44"/>
      <c r="K44" s="47"/>
    </row>
    <row r="45" spans="2:11" s="1" customFormat="1" ht="6.95" customHeight="1">
      <c r="B45" s="43"/>
      <c r="C45" s="44"/>
      <c r="D45" s="44"/>
      <c r="E45" s="44"/>
      <c r="F45" s="44"/>
      <c r="G45" s="44"/>
      <c r="H45" s="44"/>
      <c r="I45" s="129"/>
      <c r="J45" s="44"/>
      <c r="K45" s="47"/>
    </row>
    <row r="46" spans="2:11" s="1" customFormat="1" ht="14.45" customHeight="1">
      <c r="B46" s="43"/>
      <c r="C46" s="38" t="s">
        <v>18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22.5" customHeight="1">
      <c r="B47" s="43"/>
      <c r="C47" s="44"/>
      <c r="D47" s="44"/>
      <c r="E47" s="415" t="str">
        <f>E7</f>
        <v>Jednotka NIP a DIOP v budově D2</v>
      </c>
      <c r="F47" s="416"/>
      <c r="G47" s="416"/>
      <c r="H47" s="416"/>
      <c r="I47" s="129"/>
      <c r="J47" s="44"/>
      <c r="K47" s="47"/>
    </row>
    <row r="48" spans="2:11">
      <c r="B48" s="29"/>
      <c r="C48" s="38" t="s">
        <v>149</v>
      </c>
      <c r="D48" s="30"/>
      <c r="E48" s="30"/>
      <c r="F48" s="30"/>
      <c r="G48" s="30"/>
      <c r="H48" s="30"/>
      <c r="I48" s="128"/>
      <c r="J48" s="30"/>
      <c r="K48" s="32"/>
    </row>
    <row r="49" spans="2:47" s="1" customFormat="1" ht="22.5" customHeight="1">
      <c r="B49" s="43"/>
      <c r="C49" s="44"/>
      <c r="D49" s="44"/>
      <c r="E49" s="415" t="s">
        <v>1412</v>
      </c>
      <c r="F49" s="418"/>
      <c r="G49" s="418"/>
      <c r="H49" s="418"/>
      <c r="I49" s="129"/>
      <c r="J49" s="44"/>
      <c r="K49" s="47"/>
    </row>
    <row r="50" spans="2:47" s="1" customFormat="1" ht="14.45" customHeight="1">
      <c r="B50" s="43"/>
      <c r="C50" s="38" t="s">
        <v>241</v>
      </c>
      <c r="D50" s="44"/>
      <c r="E50" s="44"/>
      <c r="F50" s="44"/>
      <c r="G50" s="44"/>
      <c r="H50" s="44"/>
      <c r="I50" s="129"/>
      <c r="J50" s="44"/>
      <c r="K50" s="47"/>
    </row>
    <row r="51" spans="2:47" s="1" customFormat="1" ht="23.25" customHeight="1">
      <c r="B51" s="43"/>
      <c r="C51" s="44"/>
      <c r="D51" s="44"/>
      <c r="E51" s="417" t="str">
        <f>E11</f>
        <v>D.2.1 - Zdravotní technologie</v>
      </c>
      <c r="F51" s="418"/>
      <c r="G51" s="418"/>
      <c r="H51" s="418"/>
      <c r="I51" s="129"/>
      <c r="J51" s="44"/>
      <c r="K51" s="47"/>
    </row>
    <row r="52" spans="2:47" s="1" customFormat="1" ht="6.95" customHeight="1">
      <c r="B52" s="43"/>
      <c r="C52" s="44"/>
      <c r="D52" s="44"/>
      <c r="E52" s="44"/>
      <c r="F52" s="44"/>
      <c r="G52" s="44"/>
      <c r="H52" s="44"/>
      <c r="I52" s="129"/>
      <c r="J52" s="44"/>
      <c r="K52" s="47"/>
    </row>
    <row r="53" spans="2:47" s="1" customFormat="1" ht="18" customHeight="1">
      <c r="B53" s="43"/>
      <c r="C53" s="38" t="s">
        <v>24</v>
      </c>
      <c r="D53" s="44"/>
      <c r="E53" s="44"/>
      <c r="F53" s="36" t="str">
        <f>F14</f>
        <v>Olomouc</v>
      </c>
      <c r="G53" s="44"/>
      <c r="H53" s="44"/>
      <c r="I53" s="130" t="s">
        <v>26</v>
      </c>
      <c r="J53" s="131" t="str">
        <f>IF(J14="","",J14)</f>
        <v>14. 11. 2017</v>
      </c>
      <c r="K53" s="47"/>
    </row>
    <row r="54" spans="2:47" s="1" customFormat="1" ht="6.95" customHeight="1">
      <c r="B54" s="43"/>
      <c r="C54" s="44"/>
      <c r="D54" s="44"/>
      <c r="E54" s="44"/>
      <c r="F54" s="44"/>
      <c r="G54" s="44"/>
      <c r="H54" s="44"/>
      <c r="I54" s="129"/>
      <c r="J54" s="44"/>
      <c r="K54" s="47"/>
    </row>
    <row r="55" spans="2:47" s="1" customFormat="1">
      <c r="B55" s="43"/>
      <c r="C55" s="38" t="s">
        <v>32</v>
      </c>
      <c r="D55" s="44"/>
      <c r="E55" s="44"/>
      <c r="F55" s="36" t="str">
        <f>E17</f>
        <v>Fakultní nemocnice Olomouc, příspěvková organizace</v>
      </c>
      <c r="G55" s="44"/>
      <c r="H55" s="44"/>
      <c r="I55" s="130" t="s">
        <v>39</v>
      </c>
      <c r="J55" s="36" t="str">
        <f>E23</f>
        <v>PPS KANIA</v>
      </c>
      <c r="K55" s="47"/>
    </row>
    <row r="56" spans="2:47" s="1" customFormat="1" ht="14.45" customHeight="1">
      <c r="B56" s="43"/>
      <c r="C56" s="38" t="s">
        <v>37</v>
      </c>
      <c r="D56" s="44"/>
      <c r="E56" s="44"/>
      <c r="F56" s="36" t="str">
        <f>IF(E20="","",E20)</f>
        <v/>
      </c>
      <c r="G56" s="44"/>
      <c r="H56" s="44"/>
      <c r="I56" s="129"/>
      <c r="J56" s="44"/>
      <c r="K56" s="47"/>
    </row>
    <row r="57" spans="2:47" s="1" customFormat="1" ht="10.35" customHeight="1">
      <c r="B57" s="43"/>
      <c r="C57" s="44"/>
      <c r="D57" s="44"/>
      <c r="E57" s="44"/>
      <c r="F57" s="44"/>
      <c r="G57" s="44"/>
      <c r="H57" s="44"/>
      <c r="I57" s="129"/>
      <c r="J57" s="44"/>
      <c r="K57" s="47"/>
    </row>
    <row r="58" spans="2:47" s="1" customFormat="1" ht="29.25" customHeight="1">
      <c r="B58" s="43"/>
      <c r="C58" s="155" t="s">
        <v>152</v>
      </c>
      <c r="D58" s="143"/>
      <c r="E58" s="143"/>
      <c r="F58" s="143"/>
      <c r="G58" s="143"/>
      <c r="H58" s="143"/>
      <c r="I58" s="156"/>
      <c r="J58" s="157" t="s">
        <v>153</v>
      </c>
      <c r="K58" s="158"/>
    </row>
    <row r="59" spans="2:47" s="1" customFormat="1" ht="10.35" customHeight="1">
      <c r="B59" s="43"/>
      <c r="C59" s="44"/>
      <c r="D59" s="44"/>
      <c r="E59" s="44"/>
      <c r="F59" s="44"/>
      <c r="G59" s="44"/>
      <c r="H59" s="44"/>
      <c r="I59" s="129"/>
      <c r="J59" s="44"/>
      <c r="K59" s="47"/>
    </row>
    <row r="60" spans="2:47" s="1" customFormat="1" ht="29.25" customHeight="1">
      <c r="B60" s="43"/>
      <c r="C60" s="159" t="s">
        <v>154</v>
      </c>
      <c r="D60" s="44"/>
      <c r="E60" s="44"/>
      <c r="F60" s="44"/>
      <c r="G60" s="44"/>
      <c r="H60" s="44"/>
      <c r="I60" s="129"/>
      <c r="J60" s="139">
        <f>J83</f>
        <v>0</v>
      </c>
      <c r="K60" s="47"/>
      <c r="AU60" s="25" t="s">
        <v>155</v>
      </c>
    </row>
    <row r="61" spans="2:47" s="8" customFormat="1" ht="24.95" customHeight="1">
      <c r="B61" s="160"/>
      <c r="C61" s="161"/>
      <c r="D61" s="162" t="s">
        <v>1400</v>
      </c>
      <c r="E61" s="163"/>
      <c r="F61" s="163"/>
      <c r="G61" s="163"/>
      <c r="H61" s="163"/>
      <c r="I61" s="164"/>
      <c r="J61" s="165">
        <f>J84</f>
        <v>0</v>
      </c>
      <c r="K61" s="166"/>
    </row>
    <row r="62" spans="2:47" s="1" customFormat="1" ht="21.75" customHeight="1">
      <c r="B62" s="43"/>
      <c r="C62" s="44"/>
      <c r="D62" s="44"/>
      <c r="E62" s="44"/>
      <c r="F62" s="44"/>
      <c r="G62" s="44"/>
      <c r="H62" s="44"/>
      <c r="I62" s="129"/>
      <c r="J62" s="44"/>
      <c r="K62" s="47"/>
    </row>
    <row r="63" spans="2:47" s="1" customFormat="1" ht="6.95" customHeight="1">
      <c r="B63" s="58"/>
      <c r="C63" s="59"/>
      <c r="D63" s="59"/>
      <c r="E63" s="59"/>
      <c r="F63" s="59"/>
      <c r="G63" s="59"/>
      <c r="H63" s="59"/>
      <c r="I63" s="150"/>
      <c r="J63" s="59"/>
      <c r="K63" s="60"/>
    </row>
    <row r="67" spans="2:12" s="1" customFormat="1" ht="6.95" customHeight="1">
      <c r="B67" s="61"/>
      <c r="C67" s="62"/>
      <c r="D67" s="62"/>
      <c r="E67" s="62"/>
      <c r="F67" s="62"/>
      <c r="G67" s="62"/>
      <c r="H67" s="62"/>
      <c r="I67" s="153"/>
      <c r="J67" s="62"/>
      <c r="K67" s="62"/>
      <c r="L67" s="63"/>
    </row>
    <row r="68" spans="2:12" s="1" customFormat="1" ht="36.950000000000003" customHeight="1">
      <c r="B68" s="43"/>
      <c r="C68" s="64" t="s">
        <v>163</v>
      </c>
      <c r="D68" s="65"/>
      <c r="E68" s="65"/>
      <c r="F68" s="65"/>
      <c r="G68" s="65"/>
      <c r="H68" s="65"/>
      <c r="I68" s="174"/>
      <c r="J68" s="65"/>
      <c r="K68" s="65"/>
      <c r="L68" s="63"/>
    </row>
    <row r="69" spans="2:12" s="1" customFormat="1" ht="6.95" customHeight="1">
      <c r="B69" s="43"/>
      <c r="C69" s="65"/>
      <c r="D69" s="65"/>
      <c r="E69" s="65"/>
      <c r="F69" s="65"/>
      <c r="G69" s="65"/>
      <c r="H69" s="65"/>
      <c r="I69" s="174"/>
      <c r="J69" s="65"/>
      <c r="K69" s="65"/>
      <c r="L69" s="63"/>
    </row>
    <row r="70" spans="2:12" s="1" customFormat="1" ht="14.45" customHeight="1">
      <c r="B70" s="43"/>
      <c r="C70" s="67" t="s">
        <v>18</v>
      </c>
      <c r="D70" s="65"/>
      <c r="E70" s="65"/>
      <c r="F70" s="65"/>
      <c r="G70" s="65"/>
      <c r="H70" s="65"/>
      <c r="I70" s="174"/>
      <c r="J70" s="65"/>
      <c r="K70" s="65"/>
      <c r="L70" s="63"/>
    </row>
    <row r="71" spans="2:12" s="1" customFormat="1" ht="22.5" customHeight="1">
      <c r="B71" s="43"/>
      <c r="C71" s="65"/>
      <c r="D71" s="65"/>
      <c r="E71" s="419" t="str">
        <f>E7</f>
        <v>Jednotka NIP a DIOP v budově D2</v>
      </c>
      <c r="F71" s="420"/>
      <c r="G71" s="420"/>
      <c r="H71" s="420"/>
      <c r="I71" s="174"/>
      <c r="J71" s="65"/>
      <c r="K71" s="65"/>
      <c r="L71" s="63"/>
    </row>
    <row r="72" spans="2:12">
      <c r="B72" s="29"/>
      <c r="C72" s="67" t="s">
        <v>149</v>
      </c>
      <c r="D72" s="224"/>
      <c r="E72" s="224"/>
      <c r="F72" s="224"/>
      <c r="G72" s="224"/>
      <c r="H72" s="224"/>
      <c r="J72" s="224"/>
      <c r="K72" s="224"/>
      <c r="L72" s="225"/>
    </row>
    <row r="73" spans="2:12" s="1" customFormat="1" ht="22.5" customHeight="1">
      <c r="B73" s="43"/>
      <c r="C73" s="65"/>
      <c r="D73" s="65"/>
      <c r="E73" s="419" t="s">
        <v>1412</v>
      </c>
      <c r="F73" s="421"/>
      <c r="G73" s="421"/>
      <c r="H73" s="421"/>
      <c r="I73" s="174"/>
      <c r="J73" s="65"/>
      <c r="K73" s="65"/>
      <c r="L73" s="63"/>
    </row>
    <row r="74" spans="2:12" s="1" customFormat="1" ht="14.45" customHeight="1">
      <c r="B74" s="43"/>
      <c r="C74" s="67" t="s">
        <v>241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3.25" customHeight="1">
      <c r="B75" s="43"/>
      <c r="C75" s="65"/>
      <c r="D75" s="65"/>
      <c r="E75" s="390" t="str">
        <f>E11</f>
        <v>D.2.1 - Zdravotní technologie</v>
      </c>
      <c r="F75" s="421"/>
      <c r="G75" s="421"/>
      <c r="H75" s="421"/>
      <c r="I75" s="174"/>
      <c r="J75" s="65"/>
      <c r="K75" s="65"/>
      <c r="L75" s="63"/>
    </row>
    <row r="76" spans="2:12" s="1" customFormat="1" ht="6.95" customHeight="1">
      <c r="B76" s="43"/>
      <c r="C76" s="65"/>
      <c r="D76" s="65"/>
      <c r="E76" s="65"/>
      <c r="F76" s="65"/>
      <c r="G76" s="65"/>
      <c r="H76" s="65"/>
      <c r="I76" s="174"/>
      <c r="J76" s="65"/>
      <c r="K76" s="65"/>
      <c r="L76" s="63"/>
    </row>
    <row r="77" spans="2:12" s="1" customFormat="1" ht="18" customHeight="1">
      <c r="B77" s="43"/>
      <c r="C77" s="67" t="s">
        <v>24</v>
      </c>
      <c r="D77" s="65"/>
      <c r="E77" s="65"/>
      <c r="F77" s="175" t="str">
        <f>F14</f>
        <v>Olomouc</v>
      </c>
      <c r="G77" s="65"/>
      <c r="H77" s="65"/>
      <c r="I77" s="176" t="s">
        <v>26</v>
      </c>
      <c r="J77" s="75" t="str">
        <f>IF(J14="","",J14)</f>
        <v>14. 11. 2017</v>
      </c>
      <c r="K77" s="65"/>
      <c r="L77" s="63"/>
    </row>
    <row r="78" spans="2:12" s="1" customFormat="1" ht="6.95" customHeight="1">
      <c r="B78" s="43"/>
      <c r="C78" s="65"/>
      <c r="D78" s="65"/>
      <c r="E78" s="65"/>
      <c r="F78" s="65"/>
      <c r="G78" s="65"/>
      <c r="H78" s="65"/>
      <c r="I78" s="174"/>
      <c r="J78" s="65"/>
      <c r="K78" s="65"/>
      <c r="L78" s="63"/>
    </row>
    <row r="79" spans="2:12" s="1" customFormat="1">
      <c r="B79" s="43"/>
      <c r="C79" s="67" t="s">
        <v>32</v>
      </c>
      <c r="D79" s="65"/>
      <c r="E79" s="65"/>
      <c r="F79" s="175" t="str">
        <f>E17</f>
        <v>Fakultní nemocnice Olomouc, příspěvková organizace</v>
      </c>
      <c r="G79" s="65"/>
      <c r="H79" s="65"/>
      <c r="I79" s="176" t="s">
        <v>39</v>
      </c>
      <c r="J79" s="175" t="str">
        <f>E23</f>
        <v>PPS KANIA</v>
      </c>
      <c r="K79" s="65"/>
      <c r="L79" s="63"/>
    </row>
    <row r="80" spans="2:12" s="1" customFormat="1" ht="14.45" customHeight="1">
      <c r="B80" s="43"/>
      <c r="C80" s="67" t="s">
        <v>37</v>
      </c>
      <c r="D80" s="65"/>
      <c r="E80" s="65"/>
      <c r="F80" s="175" t="str">
        <f>IF(E20="","",E20)</f>
        <v/>
      </c>
      <c r="G80" s="65"/>
      <c r="H80" s="65"/>
      <c r="I80" s="174"/>
      <c r="J80" s="65"/>
      <c r="K80" s="65"/>
      <c r="L80" s="63"/>
    </row>
    <row r="81" spans="2:65" s="1" customFormat="1" ht="10.35" customHeight="1">
      <c r="B81" s="43"/>
      <c r="C81" s="65"/>
      <c r="D81" s="65"/>
      <c r="E81" s="65"/>
      <c r="F81" s="65"/>
      <c r="G81" s="65"/>
      <c r="H81" s="65"/>
      <c r="I81" s="174"/>
      <c r="J81" s="65"/>
      <c r="K81" s="65"/>
      <c r="L81" s="63"/>
    </row>
    <row r="82" spans="2:65" s="10" customFormat="1" ht="29.25" customHeight="1">
      <c r="B82" s="177"/>
      <c r="C82" s="178" t="s">
        <v>164</v>
      </c>
      <c r="D82" s="179" t="s">
        <v>63</v>
      </c>
      <c r="E82" s="179" t="s">
        <v>59</v>
      </c>
      <c r="F82" s="179" t="s">
        <v>165</v>
      </c>
      <c r="G82" s="179" t="s">
        <v>166</v>
      </c>
      <c r="H82" s="179" t="s">
        <v>167</v>
      </c>
      <c r="I82" s="180" t="s">
        <v>168</v>
      </c>
      <c r="J82" s="179" t="s">
        <v>153</v>
      </c>
      <c r="K82" s="181" t="s">
        <v>169</v>
      </c>
      <c r="L82" s="182"/>
      <c r="M82" s="83" t="s">
        <v>170</v>
      </c>
      <c r="N82" s="84" t="s">
        <v>48</v>
      </c>
      <c r="O82" s="84" t="s">
        <v>171</v>
      </c>
      <c r="P82" s="84" t="s">
        <v>172</v>
      </c>
      <c r="Q82" s="84" t="s">
        <v>173</v>
      </c>
      <c r="R82" s="84" t="s">
        <v>174</v>
      </c>
      <c r="S82" s="84" t="s">
        <v>175</v>
      </c>
      <c r="T82" s="85" t="s">
        <v>176</v>
      </c>
    </row>
    <row r="83" spans="2:65" s="1" customFormat="1" ht="29.25" customHeight="1">
      <c r="B83" s="43"/>
      <c r="C83" s="89" t="s">
        <v>154</v>
      </c>
      <c r="D83" s="65"/>
      <c r="E83" s="65"/>
      <c r="F83" s="65"/>
      <c r="G83" s="65"/>
      <c r="H83" s="65"/>
      <c r="I83" s="174"/>
      <c r="J83" s="183">
        <f>BK83</f>
        <v>0</v>
      </c>
      <c r="K83" s="65"/>
      <c r="L83" s="63"/>
      <c r="M83" s="86"/>
      <c r="N83" s="87"/>
      <c r="O83" s="87"/>
      <c r="P83" s="184">
        <f>P84</f>
        <v>0</v>
      </c>
      <c r="Q83" s="87"/>
      <c r="R83" s="184">
        <f>R84</f>
        <v>0</v>
      </c>
      <c r="S83" s="87"/>
      <c r="T83" s="185">
        <f>T84</f>
        <v>0</v>
      </c>
      <c r="AT83" s="25" t="s">
        <v>77</v>
      </c>
      <c r="AU83" s="25" t="s">
        <v>155</v>
      </c>
      <c r="BK83" s="186">
        <f>BK84</f>
        <v>0</v>
      </c>
    </row>
    <row r="84" spans="2:65" s="11" customFormat="1" ht="37.35" customHeight="1">
      <c r="B84" s="187"/>
      <c r="C84" s="188"/>
      <c r="D84" s="201" t="s">
        <v>77</v>
      </c>
      <c r="E84" s="286" t="s">
        <v>635</v>
      </c>
      <c r="F84" s="286" t="s">
        <v>1401</v>
      </c>
      <c r="G84" s="188"/>
      <c r="H84" s="188"/>
      <c r="I84" s="191"/>
      <c r="J84" s="287">
        <f>BK84</f>
        <v>0</v>
      </c>
      <c r="K84" s="188"/>
      <c r="L84" s="193"/>
      <c r="M84" s="194"/>
      <c r="N84" s="195"/>
      <c r="O84" s="195"/>
      <c r="P84" s="196">
        <f>P85</f>
        <v>0</v>
      </c>
      <c r="Q84" s="195"/>
      <c r="R84" s="196">
        <f>R85</f>
        <v>0</v>
      </c>
      <c r="S84" s="195"/>
      <c r="T84" s="197">
        <f>T85</f>
        <v>0</v>
      </c>
      <c r="AR84" s="198" t="s">
        <v>109</v>
      </c>
      <c r="AT84" s="199" t="s">
        <v>77</v>
      </c>
      <c r="AU84" s="199" t="s">
        <v>78</v>
      </c>
      <c r="AY84" s="198" t="s">
        <v>179</v>
      </c>
      <c r="BK84" s="200">
        <f>BK85</f>
        <v>0</v>
      </c>
    </row>
    <row r="85" spans="2:65" s="1" customFormat="1" ht="22.5" customHeight="1">
      <c r="B85" s="43"/>
      <c r="C85" s="204" t="s">
        <v>86</v>
      </c>
      <c r="D85" s="204" t="s">
        <v>182</v>
      </c>
      <c r="E85" s="205" t="s">
        <v>1402</v>
      </c>
      <c r="F85" s="206" t="s">
        <v>1414</v>
      </c>
      <c r="G85" s="207" t="s">
        <v>727</v>
      </c>
      <c r="H85" s="208">
        <v>1</v>
      </c>
      <c r="I85" s="209"/>
      <c r="J85" s="210">
        <f>ROUND(I85*H85,2)</f>
        <v>0</v>
      </c>
      <c r="K85" s="206" t="s">
        <v>34</v>
      </c>
      <c r="L85" s="63"/>
      <c r="M85" s="211" t="s">
        <v>34</v>
      </c>
      <c r="N85" s="288" t="s">
        <v>49</v>
      </c>
      <c r="O85" s="222"/>
      <c r="P85" s="289">
        <f>O85*H85</f>
        <v>0</v>
      </c>
      <c r="Q85" s="289">
        <v>0</v>
      </c>
      <c r="R85" s="289">
        <f>Q85*H85</f>
        <v>0</v>
      </c>
      <c r="S85" s="289">
        <v>0</v>
      </c>
      <c r="T85" s="290">
        <f>S85*H85</f>
        <v>0</v>
      </c>
      <c r="AR85" s="25" t="s">
        <v>599</v>
      </c>
      <c r="AT85" s="25" t="s">
        <v>182</v>
      </c>
      <c r="AU85" s="25" t="s">
        <v>86</v>
      </c>
      <c r="AY85" s="25" t="s">
        <v>179</v>
      </c>
      <c r="BE85" s="215">
        <f>IF(N85="základní",J85,0)</f>
        <v>0</v>
      </c>
      <c r="BF85" s="215">
        <f>IF(N85="snížená",J85,0)</f>
        <v>0</v>
      </c>
      <c r="BG85" s="215">
        <f>IF(N85="zákl. přenesená",J85,0)</f>
        <v>0</v>
      </c>
      <c r="BH85" s="215">
        <f>IF(N85="sníž. přenesená",J85,0)</f>
        <v>0</v>
      </c>
      <c r="BI85" s="215">
        <f>IF(N85="nulová",J85,0)</f>
        <v>0</v>
      </c>
      <c r="BJ85" s="25" t="s">
        <v>86</v>
      </c>
      <c r="BK85" s="215">
        <f>ROUND(I85*H85,2)</f>
        <v>0</v>
      </c>
      <c r="BL85" s="25" t="s">
        <v>599</v>
      </c>
      <c r="BM85" s="25" t="s">
        <v>1415</v>
      </c>
    </row>
    <row r="86" spans="2:65" s="1" customFormat="1" ht="6.95" customHeight="1">
      <c r="B86" s="58"/>
      <c r="C86" s="59"/>
      <c r="D86" s="59"/>
      <c r="E86" s="59"/>
      <c r="F86" s="59"/>
      <c r="G86" s="59"/>
      <c r="H86" s="59"/>
      <c r="I86" s="150"/>
      <c r="J86" s="59"/>
      <c r="K86" s="59"/>
      <c r="L86" s="63"/>
    </row>
  </sheetData>
  <sheetProtection algorithmName="SHA-512" hashValue="HQoXy7IA6nhI0VYCPEoIT2fwKjLBSpAVxRmLHOjHCkVXyvh5EKua7kx35h7RrnWWp5P9vlNVuHxoAQWBZeIBvA==" saltValue="nVlVE1hJhEn9V4IbzJ8k5g==" spinCount="100000" sheet="1" objects="1" scenarios="1" formatCells="0" formatColumns="0" formatRows="0" sort="0" autoFilter="0"/>
  <autoFilter ref="C82:K85"/>
  <mergeCells count="12">
    <mergeCell ref="G1:H1"/>
    <mergeCell ref="L2:V2"/>
    <mergeCell ref="E49:H49"/>
    <mergeCell ref="E51:H51"/>
    <mergeCell ref="E71:H71"/>
    <mergeCell ref="E73:H73"/>
    <mergeCell ref="E75:H75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136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s="1" customFormat="1" ht="22.5" customHeight="1">
      <c r="B9" s="43"/>
      <c r="C9" s="44"/>
      <c r="D9" s="44"/>
      <c r="E9" s="415" t="s">
        <v>1412</v>
      </c>
      <c r="F9" s="418"/>
      <c r="G9" s="418"/>
      <c r="H9" s="418"/>
      <c r="I9" s="129"/>
      <c r="J9" s="44"/>
      <c r="K9" s="47"/>
    </row>
    <row r="10" spans="1:70" s="1" customFormat="1">
      <c r="B10" s="43"/>
      <c r="C10" s="44"/>
      <c r="D10" s="38" t="s">
        <v>241</v>
      </c>
      <c r="E10" s="44"/>
      <c r="F10" s="44"/>
      <c r="G10" s="44"/>
      <c r="H10" s="44"/>
      <c r="I10" s="129"/>
      <c r="J10" s="44"/>
      <c r="K10" s="47"/>
    </row>
    <row r="11" spans="1:70" s="1" customFormat="1" ht="36.950000000000003" customHeight="1">
      <c r="B11" s="43"/>
      <c r="C11" s="44"/>
      <c r="D11" s="44"/>
      <c r="E11" s="417" t="s">
        <v>1416</v>
      </c>
      <c r="F11" s="418"/>
      <c r="G11" s="418"/>
      <c r="H11" s="418"/>
      <c r="I11" s="129"/>
      <c r="J11" s="44"/>
      <c r="K11" s="47"/>
    </row>
    <row r="12" spans="1:70" s="1" customFormat="1" ht="13.5">
      <c r="B12" s="43"/>
      <c r="C12" s="44"/>
      <c r="D12" s="44"/>
      <c r="E12" s="44"/>
      <c r="F12" s="44"/>
      <c r="G12" s="44"/>
      <c r="H12" s="44"/>
      <c r="I12" s="129"/>
      <c r="J12" s="44"/>
      <c r="K12" s="47"/>
    </row>
    <row r="13" spans="1:70" s="1" customFormat="1" ht="14.45" customHeight="1">
      <c r="B13" s="43"/>
      <c r="C13" s="44"/>
      <c r="D13" s="38" t="s">
        <v>20</v>
      </c>
      <c r="E13" s="44"/>
      <c r="F13" s="36" t="s">
        <v>21</v>
      </c>
      <c r="G13" s="44"/>
      <c r="H13" s="44"/>
      <c r="I13" s="130" t="s">
        <v>22</v>
      </c>
      <c r="J13" s="36" t="s">
        <v>34</v>
      </c>
      <c r="K13" s="47"/>
    </row>
    <row r="14" spans="1:70" s="1" customFormat="1" ht="14.45" customHeight="1">
      <c r="B14" s="43"/>
      <c r="C14" s="44"/>
      <c r="D14" s="38" t="s">
        <v>24</v>
      </c>
      <c r="E14" s="44"/>
      <c r="F14" s="36" t="s">
        <v>25</v>
      </c>
      <c r="G14" s="44"/>
      <c r="H14" s="44"/>
      <c r="I14" s="130" t="s">
        <v>26</v>
      </c>
      <c r="J14" s="131" t="str">
        <f>'Rekapitulace stavby'!AN8</f>
        <v>14. 11. 2017</v>
      </c>
      <c r="K14" s="47"/>
    </row>
    <row r="15" spans="1:70" s="1" customFormat="1" ht="10.9" customHeight="1">
      <c r="B15" s="43"/>
      <c r="C15" s="44"/>
      <c r="D15" s="44"/>
      <c r="E15" s="44"/>
      <c r="F15" s="44"/>
      <c r="G15" s="44"/>
      <c r="H15" s="44"/>
      <c r="I15" s="129"/>
      <c r="J15" s="44"/>
      <c r="K15" s="47"/>
    </row>
    <row r="16" spans="1:70" s="1" customFormat="1" ht="14.45" customHeight="1">
      <c r="B16" s="43"/>
      <c r="C16" s="44"/>
      <c r="D16" s="38" t="s">
        <v>32</v>
      </c>
      <c r="E16" s="44"/>
      <c r="F16" s="44"/>
      <c r="G16" s="44"/>
      <c r="H16" s="44"/>
      <c r="I16" s="130" t="s">
        <v>33</v>
      </c>
      <c r="J16" s="36" t="s">
        <v>34</v>
      </c>
      <c r="K16" s="47"/>
    </row>
    <row r="17" spans="2:11" s="1" customFormat="1" ht="18" customHeight="1">
      <c r="B17" s="43"/>
      <c r="C17" s="44"/>
      <c r="D17" s="44"/>
      <c r="E17" s="36" t="s">
        <v>35</v>
      </c>
      <c r="F17" s="44"/>
      <c r="G17" s="44"/>
      <c r="H17" s="44"/>
      <c r="I17" s="130" t="s">
        <v>36</v>
      </c>
      <c r="J17" s="36" t="s">
        <v>34</v>
      </c>
      <c r="K17" s="47"/>
    </row>
    <row r="18" spans="2:11" s="1" customFormat="1" ht="6.95" customHeight="1">
      <c r="B18" s="43"/>
      <c r="C18" s="44"/>
      <c r="D18" s="44"/>
      <c r="E18" s="44"/>
      <c r="F18" s="44"/>
      <c r="G18" s="44"/>
      <c r="H18" s="44"/>
      <c r="I18" s="129"/>
      <c r="J18" s="44"/>
      <c r="K18" s="47"/>
    </row>
    <row r="19" spans="2:11" s="1" customFormat="1" ht="14.45" customHeight="1">
      <c r="B19" s="43"/>
      <c r="C19" s="44"/>
      <c r="D19" s="38" t="s">
        <v>37</v>
      </c>
      <c r="E19" s="44"/>
      <c r="F19" s="44"/>
      <c r="G19" s="44"/>
      <c r="H19" s="44"/>
      <c r="I19" s="130" t="s">
        <v>33</v>
      </c>
      <c r="J19" s="36" t="str">
        <f>IF('Rekapitulace stavby'!AN13="Vyplň údaj","",IF('Rekapitulace stavby'!AN13="","",'Rekapitulace stavby'!AN13))</f>
        <v/>
      </c>
      <c r="K19" s="47"/>
    </row>
    <row r="20" spans="2:11" s="1" customFormat="1" ht="18" customHeight="1">
      <c r="B20" s="43"/>
      <c r="C20" s="44"/>
      <c r="D20" s="44"/>
      <c r="E20" s="36" t="str">
        <f>IF('Rekapitulace stavby'!E14="Vyplň údaj","",IF('Rekapitulace stavby'!E14="","",'Rekapitulace stavby'!E14))</f>
        <v/>
      </c>
      <c r="F20" s="44"/>
      <c r="G20" s="44"/>
      <c r="H20" s="44"/>
      <c r="I20" s="130" t="s">
        <v>36</v>
      </c>
      <c r="J20" s="36" t="str">
        <f>IF('Rekapitulace stavby'!AN14="Vyplň údaj","",IF('Rekapitulace stavby'!AN14="","",'Rekapitulace stavby'!AN14))</f>
        <v/>
      </c>
      <c r="K20" s="47"/>
    </row>
    <row r="21" spans="2:11" s="1" customFormat="1" ht="6.95" customHeight="1">
      <c r="B21" s="43"/>
      <c r="C21" s="44"/>
      <c r="D21" s="44"/>
      <c r="E21" s="44"/>
      <c r="F21" s="44"/>
      <c r="G21" s="44"/>
      <c r="H21" s="44"/>
      <c r="I21" s="129"/>
      <c r="J21" s="44"/>
      <c r="K21" s="47"/>
    </row>
    <row r="22" spans="2:11" s="1" customFormat="1" ht="14.45" customHeight="1">
      <c r="B22" s="43"/>
      <c r="C22" s="44"/>
      <c r="D22" s="38" t="s">
        <v>39</v>
      </c>
      <c r="E22" s="44"/>
      <c r="F22" s="44"/>
      <c r="G22" s="44"/>
      <c r="H22" s="44"/>
      <c r="I22" s="130" t="s">
        <v>33</v>
      </c>
      <c r="J22" s="36" t="s">
        <v>34</v>
      </c>
      <c r="K22" s="47"/>
    </row>
    <row r="23" spans="2:11" s="1" customFormat="1" ht="18" customHeight="1">
      <c r="B23" s="43"/>
      <c r="C23" s="44"/>
      <c r="D23" s="44"/>
      <c r="E23" s="36" t="s">
        <v>40</v>
      </c>
      <c r="F23" s="44"/>
      <c r="G23" s="44"/>
      <c r="H23" s="44"/>
      <c r="I23" s="130" t="s">
        <v>36</v>
      </c>
      <c r="J23" s="36" t="s">
        <v>34</v>
      </c>
      <c r="K23" s="47"/>
    </row>
    <row r="24" spans="2:11" s="1" customFormat="1" ht="6.95" customHeight="1">
      <c r="B24" s="43"/>
      <c r="C24" s="44"/>
      <c r="D24" s="44"/>
      <c r="E24" s="44"/>
      <c r="F24" s="44"/>
      <c r="G24" s="44"/>
      <c r="H24" s="44"/>
      <c r="I24" s="129"/>
      <c r="J24" s="44"/>
      <c r="K24" s="47"/>
    </row>
    <row r="25" spans="2:11" s="1" customFormat="1" ht="14.45" customHeight="1">
      <c r="B25" s="43"/>
      <c r="C25" s="44"/>
      <c r="D25" s="38" t="s">
        <v>42</v>
      </c>
      <c r="E25" s="44"/>
      <c r="F25" s="44"/>
      <c r="G25" s="44"/>
      <c r="H25" s="44"/>
      <c r="I25" s="129"/>
      <c r="J25" s="44"/>
      <c r="K25" s="47"/>
    </row>
    <row r="26" spans="2:11" s="7" customFormat="1" ht="22.5" customHeight="1">
      <c r="B26" s="132"/>
      <c r="C26" s="133"/>
      <c r="D26" s="133"/>
      <c r="E26" s="379" t="s">
        <v>34</v>
      </c>
      <c r="F26" s="379"/>
      <c r="G26" s="379"/>
      <c r="H26" s="379"/>
      <c r="I26" s="134"/>
      <c r="J26" s="133"/>
      <c r="K26" s="135"/>
    </row>
    <row r="27" spans="2:11" s="1" customFormat="1" ht="6.95" customHeight="1">
      <c r="B27" s="43"/>
      <c r="C27" s="44"/>
      <c r="D27" s="44"/>
      <c r="E27" s="44"/>
      <c r="F27" s="44"/>
      <c r="G27" s="44"/>
      <c r="H27" s="44"/>
      <c r="I27" s="129"/>
      <c r="J27" s="44"/>
      <c r="K27" s="47"/>
    </row>
    <row r="28" spans="2:11" s="1" customFormat="1" ht="6.95" customHeight="1">
      <c r="B28" s="43"/>
      <c r="C28" s="44"/>
      <c r="D28" s="87"/>
      <c r="E28" s="87"/>
      <c r="F28" s="87"/>
      <c r="G28" s="87"/>
      <c r="H28" s="87"/>
      <c r="I28" s="136"/>
      <c r="J28" s="87"/>
      <c r="K28" s="137"/>
    </row>
    <row r="29" spans="2:11" s="1" customFormat="1" ht="25.35" customHeight="1">
      <c r="B29" s="43"/>
      <c r="C29" s="44"/>
      <c r="D29" s="138" t="s">
        <v>44</v>
      </c>
      <c r="E29" s="44"/>
      <c r="F29" s="44"/>
      <c r="G29" s="44"/>
      <c r="H29" s="44"/>
      <c r="I29" s="129"/>
      <c r="J29" s="139">
        <f>ROUND(J83,2)</f>
        <v>0</v>
      </c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14.45" customHeight="1">
      <c r="B31" s="43"/>
      <c r="C31" s="44"/>
      <c r="D31" s="44"/>
      <c r="E31" s="44"/>
      <c r="F31" s="48" t="s">
        <v>46</v>
      </c>
      <c r="G31" s="44"/>
      <c r="H31" s="44"/>
      <c r="I31" s="140" t="s">
        <v>45</v>
      </c>
      <c r="J31" s="48" t="s">
        <v>47</v>
      </c>
      <c r="K31" s="47"/>
    </row>
    <row r="32" spans="2:11" s="1" customFormat="1" ht="14.45" customHeight="1">
      <c r="B32" s="43"/>
      <c r="C32" s="44"/>
      <c r="D32" s="51" t="s">
        <v>48</v>
      </c>
      <c r="E32" s="51" t="s">
        <v>49</v>
      </c>
      <c r="F32" s="141">
        <f>ROUND(SUM(BE83:BE85), 2)</f>
        <v>0</v>
      </c>
      <c r="G32" s="44"/>
      <c r="H32" s="44"/>
      <c r="I32" s="142">
        <v>0.21</v>
      </c>
      <c r="J32" s="141">
        <f>ROUND(ROUND((SUM(BE83:BE85)), 2)*I32, 2)</f>
        <v>0</v>
      </c>
      <c r="K32" s="47"/>
    </row>
    <row r="33" spans="2:11" s="1" customFormat="1" ht="14.45" customHeight="1">
      <c r="B33" s="43"/>
      <c r="C33" s="44"/>
      <c r="D33" s="44"/>
      <c r="E33" s="51" t="s">
        <v>50</v>
      </c>
      <c r="F33" s="141">
        <f>ROUND(SUM(BF83:BF85), 2)</f>
        <v>0</v>
      </c>
      <c r="G33" s="44"/>
      <c r="H33" s="44"/>
      <c r="I33" s="142">
        <v>0.15</v>
      </c>
      <c r="J33" s="141">
        <f>ROUND(ROUND((SUM(BF83:BF85)), 2)*I33, 2)</f>
        <v>0</v>
      </c>
      <c r="K33" s="47"/>
    </row>
    <row r="34" spans="2:11" s="1" customFormat="1" ht="14.45" hidden="1" customHeight="1">
      <c r="B34" s="43"/>
      <c r="C34" s="44"/>
      <c r="D34" s="44"/>
      <c r="E34" s="51" t="s">
        <v>51</v>
      </c>
      <c r="F34" s="141">
        <f>ROUND(SUM(BG83:BG85), 2)</f>
        <v>0</v>
      </c>
      <c r="G34" s="44"/>
      <c r="H34" s="44"/>
      <c r="I34" s="142">
        <v>0.21</v>
      </c>
      <c r="J34" s="141">
        <v>0</v>
      </c>
      <c r="K34" s="47"/>
    </row>
    <row r="35" spans="2:11" s="1" customFormat="1" ht="14.45" hidden="1" customHeight="1">
      <c r="B35" s="43"/>
      <c r="C35" s="44"/>
      <c r="D35" s="44"/>
      <c r="E35" s="51" t="s">
        <v>52</v>
      </c>
      <c r="F35" s="141">
        <f>ROUND(SUM(BH83:BH85), 2)</f>
        <v>0</v>
      </c>
      <c r="G35" s="44"/>
      <c r="H35" s="44"/>
      <c r="I35" s="142">
        <v>0.15</v>
      </c>
      <c r="J35" s="141"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53</v>
      </c>
      <c r="F36" s="141">
        <f>ROUND(SUM(BI83:BI85), 2)</f>
        <v>0</v>
      </c>
      <c r="G36" s="44"/>
      <c r="H36" s="44"/>
      <c r="I36" s="142">
        <v>0</v>
      </c>
      <c r="J36" s="141">
        <v>0</v>
      </c>
      <c r="K36" s="47"/>
    </row>
    <row r="37" spans="2:11" s="1" customFormat="1" ht="6.95" customHeight="1">
      <c r="B37" s="43"/>
      <c r="C37" s="44"/>
      <c r="D37" s="44"/>
      <c r="E37" s="44"/>
      <c r="F37" s="44"/>
      <c r="G37" s="44"/>
      <c r="H37" s="44"/>
      <c r="I37" s="129"/>
      <c r="J37" s="44"/>
      <c r="K37" s="47"/>
    </row>
    <row r="38" spans="2:11" s="1" customFormat="1" ht="25.35" customHeight="1">
      <c r="B38" s="43"/>
      <c r="C38" s="143"/>
      <c r="D38" s="144" t="s">
        <v>54</v>
      </c>
      <c r="E38" s="81"/>
      <c r="F38" s="81"/>
      <c r="G38" s="145" t="s">
        <v>55</v>
      </c>
      <c r="H38" s="146" t="s">
        <v>56</v>
      </c>
      <c r="I38" s="147"/>
      <c r="J38" s="148">
        <f>SUM(J29:J36)</f>
        <v>0</v>
      </c>
      <c r="K38" s="149"/>
    </row>
    <row r="39" spans="2:11" s="1" customFormat="1" ht="14.45" customHeight="1">
      <c r="B39" s="58"/>
      <c r="C39" s="59"/>
      <c r="D39" s="59"/>
      <c r="E39" s="59"/>
      <c r="F39" s="59"/>
      <c r="G39" s="59"/>
      <c r="H39" s="59"/>
      <c r="I39" s="150"/>
      <c r="J39" s="59"/>
      <c r="K39" s="60"/>
    </row>
    <row r="43" spans="2:11" s="1" customFormat="1" ht="6.95" customHeight="1">
      <c r="B43" s="151"/>
      <c r="C43" s="152"/>
      <c r="D43" s="152"/>
      <c r="E43" s="152"/>
      <c r="F43" s="152"/>
      <c r="G43" s="152"/>
      <c r="H43" s="152"/>
      <c r="I43" s="153"/>
      <c r="J43" s="152"/>
      <c r="K43" s="154"/>
    </row>
    <row r="44" spans="2:11" s="1" customFormat="1" ht="36.950000000000003" customHeight="1">
      <c r="B44" s="43"/>
      <c r="C44" s="31" t="s">
        <v>151</v>
      </c>
      <c r="D44" s="44"/>
      <c r="E44" s="44"/>
      <c r="F44" s="44"/>
      <c r="G44" s="44"/>
      <c r="H44" s="44"/>
      <c r="I44" s="129"/>
      <c r="J44" s="44"/>
      <c r="K44" s="47"/>
    </row>
    <row r="45" spans="2:11" s="1" customFormat="1" ht="6.95" customHeight="1">
      <c r="B45" s="43"/>
      <c r="C45" s="44"/>
      <c r="D45" s="44"/>
      <c r="E45" s="44"/>
      <c r="F45" s="44"/>
      <c r="G45" s="44"/>
      <c r="H45" s="44"/>
      <c r="I45" s="129"/>
      <c r="J45" s="44"/>
      <c r="K45" s="47"/>
    </row>
    <row r="46" spans="2:11" s="1" customFormat="1" ht="14.45" customHeight="1">
      <c r="B46" s="43"/>
      <c r="C46" s="38" t="s">
        <v>18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22.5" customHeight="1">
      <c r="B47" s="43"/>
      <c r="C47" s="44"/>
      <c r="D47" s="44"/>
      <c r="E47" s="415" t="str">
        <f>E7</f>
        <v>Jednotka NIP a DIOP v budově D2</v>
      </c>
      <c r="F47" s="416"/>
      <c r="G47" s="416"/>
      <c r="H47" s="416"/>
      <c r="I47" s="129"/>
      <c r="J47" s="44"/>
      <c r="K47" s="47"/>
    </row>
    <row r="48" spans="2:11">
      <c r="B48" s="29"/>
      <c r="C48" s="38" t="s">
        <v>149</v>
      </c>
      <c r="D48" s="30"/>
      <c r="E48" s="30"/>
      <c r="F48" s="30"/>
      <c r="G48" s="30"/>
      <c r="H48" s="30"/>
      <c r="I48" s="128"/>
      <c r="J48" s="30"/>
      <c r="K48" s="32"/>
    </row>
    <row r="49" spans="2:47" s="1" customFormat="1" ht="22.5" customHeight="1">
      <c r="B49" s="43"/>
      <c r="C49" s="44"/>
      <c r="D49" s="44"/>
      <c r="E49" s="415" t="s">
        <v>1412</v>
      </c>
      <c r="F49" s="418"/>
      <c r="G49" s="418"/>
      <c r="H49" s="418"/>
      <c r="I49" s="129"/>
      <c r="J49" s="44"/>
      <c r="K49" s="47"/>
    </row>
    <row r="50" spans="2:47" s="1" customFormat="1" ht="14.45" customHeight="1">
      <c r="B50" s="43"/>
      <c r="C50" s="38" t="s">
        <v>241</v>
      </c>
      <c r="D50" s="44"/>
      <c r="E50" s="44"/>
      <c r="F50" s="44"/>
      <c r="G50" s="44"/>
      <c r="H50" s="44"/>
      <c r="I50" s="129"/>
      <c r="J50" s="44"/>
      <c r="K50" s="47"/>
    </row>
    <row r="51" spans="2:47" s="1" customFormat="1" ht="23.25" customHeight="1">
      <c r="B51" s="43"/>
      <c r="C51" s="44"/>
      <c r="D51" s="44"/>
      <c r="E51" s="417" t="str">
        <f>E11</f>
        <v>D.2.2 - Medicinální plyny</v>
      </c>
      <c r="F51" s="418"/>
      <c r="G51" s="418"/>
      <c r="H51" s="418"/>
      <c r="I51" s="129"/>
      <c r="J51" s="44"/>
      <c r="K51" s="47"/>
    </row>
    <row r="52" spans="2:47" s="1" customFormat="1" ht="6.95" customHeight="1">
      <c r="B52" s="43"/>
      <c r="C52" s="44"/>
      <c r="D52" s="44"/>
      <c r="E52" s="44"/>
      <c r="F52" s="44"/>
      <c r="G52" s="44"/>
      <c r="H52" s="44"/>
      <c r="I52" s="129"/>
      <c r="J52" s="44"/>
      <c r="K52" s="47"/>
    </row>
    <row r="53" spans="2:47" s="1" customFormat="1" ht="18" customHeight="1">
      <c r="B53" s="43"/>
      <c r="C53" s="38" t="s">
        <v>24</v>
      </c>
      <c r="D53" s="44"/>
      <c r="E53" s="44"/>
      <c r="F53" s="36" t="str">
        <f>F14</f>
        <v>Olomouc</v>
      </c>
      <c r="G53" s="44"/>
      <c r="H53" s="44"/>
      <c r="I53" s="130" t="s">
        <v>26</v>
      </c>
      <c r="J53" s="131" t="str">
        <f>IF(J14="","",J14)</f>
        <v>14. 11. 2017</v>
      </c>
      <c r="K53" s="47"/>
    </row>
    <row r="54" spans="2:47" s="1" customFormat="1" ht="6.95" customHeight="1">
      <c r="B54" s="43"/>
      <c r="C54" s="44"/>
      <c r="D54" s="44"/>
      <c r="E54" s="44"/>
      <c r="F54" s="44"/>
      <c r="G54" s="44"/>
      <c r="H54" s="44"/>
      <c r="I54" s="129"/>
      <c r="J54" s="44"/>
      <c r="K54" s="47"/>
    </row>
    <row r="55" spans="2:47" s="1" customFormat="1">
      <c r="B55" s="43"/>
      <c r="C55" s="38" t="s">
        <v>32</v>
      </c>
      <c r="D55" s="44"/>
      <c r="E55" s="44"/>
      <c r="F55" s="36" t="str">
        <f>E17</f>
        <v>Fakultní nemocnice Olomouc, příspěvková organizace</v>
      </c>
      <c r="G55" s="44"/>
      <c r="H55" s="44"/>
      <c r="I55" s="130" t="s">
        <v>39</v>
      </c>
      <c r="J55" s="36" t="str">
        <f>E23</f>
        <v>PPS KANIA</v>
      </c>
      <c r="K55" s="47"/>
    </row>
    <row r="56" spans="2:47" s="1" customFormat="1" ht="14.45" customHeight="1">
      <c r="B56" s="43"/>
      <c r="C56" s="38" t="s">
        <v>37</v>
      </c>
      <c r="D56" s="44"/>
      <c r="E56" s="44"/>
      <c r="F56" s="36" t="str">
        <f>IF(E20="","",E20)</f>
        <v/>
      </c>
      <c r="G56" s="44"/>
      <c r="H56" s="44"/>
      <c r="I56" s="129"/>
      <c r="J56" s="44"/>
      <c r="K56" s="47"/>
    </row>
    <row r="57" spans="2:47" s="1" customFormat="1" ht="10.35" customHeight="1">
      <c r="B57" s="43"/>
      <c r="C57" s="44"/>
      <c r="D57" s="44"/>
      <c r="E57" s="44"/>
      <c r="F57" s="44"/>
      <c r="G57" s="44"/>
      <c r="H57" s="44"/>
      <c r="I57" s="129"/>
      <c r="J57" s="44"/>
      <c r="K57" s="47"/>
    </row>
    <row r="58" spans="2:47" s="1" customFormat="1" ht="29.25" customHeight="1">
      <c r="B58" s="43"/>
      <c r="C58" s="155" t="s">
        <v>152</v>
      </c>
      <c r="D58" s="143"/>
      <c r="E58" s="143"/>
      <c r="F58" s="143"/>
      <c r="G58" s="143"/>
      <c r="H58" s="143"/>
      <c r="I58" s="156"/>
      <c r="J58" s="157" t="s">
        <v>153</v>
      </c>
      <c r="K58" s="158"/>
    </row>
    <row r="59" spans="2:47" s="1" customFormat="1" ht="10.35" customHeight="1">
      <c r="B59" s="43"/>
      <c r="C59" s="44"/>
      <c r="D59" s="44"/>
      <c r="E59" s="44"/>
      <c r="F59" s="44"/>
      <c r="G59" s="44"/>
      <c r="H59" s="44"/>
      <c r="I59" s="129"/>
      <c r="J59" s="44"/>
      <c r="K59" s="47"/>
    </row>
    <row r="60" spans="2:47" s="1" customFormat="1" ht="29.25" customHeight="1">
      <c r="B60" s="43"/>
      <c r="C60" s="159" t="s">
        <v>154</v>
      </c>
      <c r="D60" s="44"/>
      <c r="E60" s="44"/>
      <c r="F60" s="44"/>
      <c r="G60" s="44"/>
      <c r="H60" s="44"/>
      <c r="I60" s="129"/>
      <c r="J60" s="139">
        <f>J83</f>
        <v>0</v>
      </c>
      <c r="K60" s="47"/>
      <c r="AU60" s="25" t="s">
        <v>155</v>
      </c>
    </row>
    <row r="61" spans="2:47" s="8" customFormat="1" ht="24.95" customHeight="1">
      <c r="B61" s="160"/>
      <c r="C61" s="161"/>
      <c r="D61" s="162" t="s">
        <v>1400</v>
      </c>
      <c r="E61" s="163"/>
      <c r="F61" s="163"/>
      <c r="G61" s="163"/>
      <c r="H61" s="163"/>
      <c r="I61" s="164"/>
      <c r="J61" s="165">
        <f>J84</f>
        <v>0</v>
      </c>
      <c r="K61" s="166"/>
    </row>
    <row r="62" spans="2:47" s="1" customFormat="1" ht="21.75" customHeight="1">
      <c r="B62" s="43"/>
      <c r="C62" s="44"/>
      <c r="D62" s="44"/>
      <c r="E62" s="44"/>
      <c r="F62" s="44"/>
      <c r="G62" s="44"/>
      <c r="H62" s="44"/>
      <c r="I62" s="129"/>
      <c r="J62" s="44"/>
      <c r="K62" s="47"/>
    </row>
    <row r="63" spans="2:47" s="1" customFormat="1" ht="6.95" customHeight="1">
      <c r="B63" s="58"/>
      <c r="C63" s="59"/>
      <c r="D63" s="59"/>
      <c r="E63" s="59"/>
      <c r="F63" s="59"/>
      <c r="G63" s="59"/>
      <c r="H63" s="59"/>
      <c r="I63" s="150"/>
      <c r="J63" s="59"/>
      <c r="K63" s="60"/>
    </row>
    <row r="67" spans="2:12" s="1" customFormat="1" ht="6.95" customHeight="1">
      <c r="B67" s="61"/>
      <c r="C67" s="62"/>
      <c r="D67" s="62"/>
      <c r="E67" s="62"/>
      <c r="F67" s="62"/>
      <c r="G67" s="62"/>
      <c r="H67" s="62"/>
      <c r="I67" s="153"/>
      <c r="J67" s="62"/>
      <c r="K67" s="62"/>
      <c r="L67" s="63"/>
    </row>
    <row r="68" spans="2:12" s="1" customFormat="1" ht="36.950000000000003" customHeight="1">
      <c r="B68" s="43"/>
      <c r="C68" s="64" t="s">
        <v>163</v>
      </c>
      <c r="D68" s="65"/>
      <c r="E68" s="65"/>
      <c r="F68" s="65"/>
      <c r="G68" s="65"/>
      <c r="H68" s="65"/>
      <c r="I68" s="174"/>
      <c r="J68" s="65"/>
      <c r="K68" s="65"/>
      <c r="L68" s="63"/>
    </row>
    <row r="69" spans="2:12" s="1" customFormat="1" ht="6.95" customHeight="1">
      <c r="B69" s="43"/>
      <c r="C69" s="65"/>
      <c r="D69" s="65"/>
      <c r="E69" s="65"/>
      <c r="F69" s="65"/>
      <c r="G69" s="65"/>
      <c r="H69" s="65"/>
      <c r="I69" s="174"/>
      <c r="J69" s="65"/>
      <c r="K69" s="65"/>
      <c r="L69" s="63"/>
    </row>
    <row r="70" spans="2:12" s="1" customFormat="1" ht="14.45" customHeight="1">
      <c r="B70" s="43"/>
      <c r="C70" s="67" t="s">
        <v>18</v>
      </c>
      <c r="D70" s="65"/>
      <c r="E70" s="65"/>
      <c r="F70" s="65"/>
      <c r="G70" s="65"/>
      <c r="H70" s="65"/>
      <c r="I70" s="174"/>
      <c r="J70" s="65"/>
      <c r="K70" s="65"/>
      <c r="L70" s="63"/>
    </row>
    <row r="71" spans="2:12" s="1" customFormat="1" ht="22.5" customHeight="1">
      <c r="B71" s="43"/>
      <c r="C71" s="65"/>
      <c r="D71" s="65"/>
      <c r="E71" s="419" t="str">
        <f>E7</f>
        <v>Jednotka NIP a DIOP v budově D2</v>
      </c>
      <c r="F71" s="420"/>
      <c r="G71" s="420"/>
      <c r="H71" s="420"/>
      <c r="I71" s="174"/>
      <c r="J71" s="65"/>
      <c r="K71" s="65"/>
      <c r="L71" s="63"/>
    </row>
    <row r="72" spans="2:12">
      <c r="B72" s="29"/>
      <c r="C72" s="67" t="s">
        <v>149</v>
      </c>
      <c r="D72" s="224"/>
      <c r="E72" s="224"/>
      <c r="F72" s="224"/>
      <c r="G72" s="224"/>
      <c r="H72" s="224"/>
      <c r="J72" s="224"/>
      <c r="K72" s="224"/>
      <c r="L72" s="225"/>
    </row>
    <row r="73" spans="2:12" s="1" customFormat="1" ht="22.5" customHeight="1">
      <c r="B73" s="43"/>
      <c r="C73" s="65"/>
      <c r="D73" s="65"/>
      <c r="E73" s="419" t="s">
        <v>1412</v>
      </c>
      <c r="F73" s="421"/>
      <c r="G73" s="421"/>
      <c r="H73" s="421"/>
      <c r="I73" s="174"/>
      <c r="J73" s="65"/>
      <c r="K73" s="65"/>
      <c r="L73" s="63"/>
    </row>
    <row r="74" spans="2:12" s="1" customFormat="1" ht="14.45" customHeight="1">
      <c r="B74" s="43"/>
      <c r="C74" s="67" t="s">
        <v>241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3.25" customHeight="1">
      <c r="B75" s="43"/>
      <c r="C75" s="65"/>
      <c r="D75" s="65"/>
      <c r="E75" s="390" t="str">
        <f>E11</f>
        <v>D.2.2 - Medicinální plyny</v>
      </c>
      <c r="F75" s="421"/>
      <c r="G75" s="421"/>
      <c r="H75" s="421"/>
      <c r="I75" s="174"/>
      <c r="J75" s="65"/>
      <c r="K75" s="65"/>
      <c r="L75" s="63"/>
    </row>
    <row r="76" spans="2:12" s="1" customFormat="1" ht="6.95" customHeight="1">
      <c r="B76" s="43"/>
      <c r="C76" s="65"/>
      <c r="D76" s="65"/>
      <c r="E76" s="65"/>
      <c r="F76" s="65"/>
      <c r="G76" s="65"/>
      <c r="H76" s="65"/>
      <c r="I76" s="174"/>
      <c r="J76" s="65"/>
      <c r="K76" s="65"/>
      <c r="L76" s="63"/>
    </row>
    <row r="77" spans="2:12" s="1" customFormat="1" ht="18" customHeight="1">
      <c r="B77" s="43"/>
      <c r="C77" s="67" t="s">
        <v>24</v>
      </c>
      <c r="D77" s="65"/>
      <c r="E77" s="65"/>
      <c r="F77" s="175" t="str">
        <f>F14</f>
        <v>Olomouc</v>
      </c>
      <c r="G77" s="65"/>
      <c r="H77" s="65"/>
      <c r="I77" s="176" t="s">
        <v>26</v>
      </c>
      <c r="J77" s="75" t="str">
        <f>IF(J14="","",J14)</f>
        <v>14. 11. 2017</v>
      </c>
      <c r="K77" s="65"/>
      <c r="L77" s="63"/>
    </row>
    <row r="78" spans="2:12" s="1" customFormat="1" ht="6.95" customHeight="1">
      <c r="B78" s="43"/>
      <c r="C78" s="65"/>
      <c r="D78" s="65"/>
      <c r="E78" s="65"/>
      <c r="F78" s="65"/>
      <c r="G78" s="65"/>
      <c r="H78" s="65"/>
      <c r="I78" s="174"/>
      <c r="J78" s="65"/>
      <c r="K78" s="65"/>
      <c r="L78" s="63"/>
    </row>
    <row r="79" spans="2:12" s="1" customFormat="1">
      <c r="B79" s="43"/>
      <c r="C79" s="67" t="s">
        <v>32</v>
      </c>
      <c r="D79" s="65"/>
      <c r="E79" s="65"/>
      <c r="F79" s="175" t="str">
        <f>E17</f>
        <v>Fakultní nemocnice Olomouc, příspěvková organizace</v>
      </c>
      <c r="G79" s="65"/>
      <c r="H79" s="65"/>
      <c r="I79" s="176" t="s">
        <v>39</v>
      </c>
      <c r="J79" s="175" t="str">
        <f>E23</f>
        <v>PPS KANIA</v>
      </c>
      <c r="K79" s="65"/>
      <c r="L79" s="63"/>
    </row>
    <row r="80" spans="2:12" s="1" customFormat="1" ht="14.45" customHeight="1">
      <c r="B80" s="43"/>
      <c r="C80" s="67" t="s">
        <v>37</v>
      </c>
      <c r="D80" s="65"/>
      <c r="E80" s="65"/>
      <c r="F80" s="175" t="str">
        <f>IF(E20="","",E20)</f>
        <v/>
      </c>
      <c r="G80" s="65"/>
      <c r="H80" s="65"/>
      <c r="I80" s="174"/>
      <c r="J80" s="65"/>
      <c r="K80" s="65"/>
      <c r="L80" s="63"/>
    </row>
    <row r="81" spans="2:65" s="1" customFormat="1" ht="10.35" customHeight="1">
      <c r="B81" s="43"/>
      <c r="C81" s="65"/>
      <c r="D81" s="65"/>
      <c r="E81" s="65"/>
      <c r="F81" s="65"/>
      <c r="G81" s="65"/>
      <c r="H81" s="65"/>
      <c r="I81" s="174"/>
      <c r="J81" s="65"/>
      <c r="K81" s="65"/>
      <c r="L81" s="63"/>
    </row>
    <row r="82" spans="2:65" s="10" customFormat="1" ht="29.25" customHeight="1">
      <c r="B82" s="177"/>
      <c r="C82" s="178" t="s">
        <v>164</v>
      </c>
      <c r="D82" s="179" t="s">
        <v>63</v>
      </c>
      <c r="E82" s="179" t="s">
        <v>59</v>
      </c>
      <c r="F82" s="179" t="s">
        <v>165</v>
      </c>
      <c r="G82" s="179" t="s">
        <v>166</v>
      </c>
      <c r="H82" s="179" t="s">
        <v>167</v>
      </c>
      <c r="I82" s="180" t="s">
        <v>168</v>
      </c>
      <c r="J82" s="179" t="s">
        <v>153</v>
      </c>
      <c r="K82" s="181" t="s">
        <v>169</v>
      </c>
      <c r="L82" s="182"/>
      <c r="M82" s="83" t="s">
        <v>170</v>
      </c>
      <c r="N82" s="84" t="s">
        <v>48</v>
      </c>
      <c r="O82" s="84" t="s">
        <v>171</v>
      </c>
      <c r="P82" s="84" t="s">
        <v>172</v>
      </c>
      <c r="Q82" s="84" t="s">
        <v>173</v>
      </c>
      <c r="R82" s="84" t="s">
        <v>174</v>
      </c>
      <c r="S82" s="84" t="s">
        <v>175</v>
      </c>
      <c r="T82" s="85" t="s">
        <v>176</v>
      </c>
    </row>
    <row r="83" spans="2:65" s="1" customFormat="1" ht="29.25" customHeight="1">
      <c r="B83" s="43"/>
      <c r="C83" s="89" t="s">
        <v>154</v>
      </c>
      <c r="D83" s="65"/>
      <c r="E83" s="65"/>
      <c r="F83" s="65"/>
      <c r="G83" s="65"/>
      <c r="H83" s="65"/>
      <c r="I83" s="174"/>
      <c r="J83" s="183">
        <f>BK83</f>
        <v>0</v>
      </c>
      <c r="K83" s="65"/>
      <c r="L83" s="63"/>
      <c r="M83" s="86"/>
      <c r="N83" s="87"/>
      <c r="O83" s="87"/>
      <c r="P83" s="184">
        <f>P84</f>
        <v>0</v>
      </c>
      <c r="Q83" s="87"/>
      <c r="R83" s="184">
        <f>R84</f>
        <v>0</v>
      </c>
      <c r="S83" s="87"/>
      <c r="T83" s="185">
        <f>T84</f>
        <v>0</v>
      </c>
      <c r="AT83" s="25" t="s">
        <v>77</v>
      </c>
      <c r="AU83" s="25" t="s">
        <v>155</v>
      </c>
      <c r="BK83" s="186">
        <f>BK84</f>
        <v>0</v>
      </c>
    </row>
    <row r="84" spans="2:65" s="11" customFormat="1" ht="37.35" customHeight="1">
      <c r="B84" s="187"/>
      <c r="C84" s="188"/>
      <c r="D84" s="201" t="s">
        <v>77</v>
      </c>
      <c r="E84" s="286" t="s">
        <v>635</v>
      </c>
      <c r="F84" s="286" t="s">
        <v>1401</v>
      </c>
      <c r="G84" s="188"/>
      <c r="H84" s="188"/>
      <c r="I84" s="191"/>
      <c r="J84" s="287">
        <f>BK84</f>
        <v>0</v>
      </c>
      <c r="K84" s="188"/>
      <c r="L84" s="193"/>
      <c r="M84" s="194"/>
      <c r="N84" s="195"/>
      <c r="O84" s="195"/>
      <c r="P84" s="196">
        <f>P85</f>
        <v>0</v>
      </c>
      <c r="Q84" s="195"/>
      <c r="R84" s="196">
        <f>R85</f>
        <v>0</v>
      </c>
      <c r="S84" s="195"/>
      <c r="T84" s="197">
        <f>T85</f>
        <v>0</v>
      </c>
      <c r="AR84" s="198" t="s">
        <v>109</v>
      </c>
      <c r="AT84" s="199" t="s">
        <v>77</v>
      </c>
      <c r="AU84" s="199" t="s">
        <v>78</v>
      </c>
      <c r="AY84" s="198" t="s">
        <v>179</v>
      </c>
      <c r="BK84" s="200">
        <f>BK85</f>
        <v>0</v>
      </c>
    </row>
    <row r="85" spans="2:65" s="1" customFormat="1" ht="22.5" customHeight="1">
      <c r="B85" s="43"/>
      <c r="C85" s="204" t="s">
        <v>86</v>
      </c>
      <c r="D85" s="204" t="s">
        <v>182</v>
      </c>
      <c r="E85" s="205" t="s">
        <v>1402</v>
      </c>
      <c r="F85" s="206" t="s">
        <v>1417</v>
      </c>
      <c r="G85" s="207" t="s">
        <v>727</v>
      </c>
      <c r="H85" s="208">
        <v>1</v>
      </c>
      <c r="I85" s="209"/>
      <c r="J85" s="210">
        <f>ROUND(I85*H85,2)</f>
        <v>0</v>
      </c>
      <c r="K85" s="206" t="s">
        <v>34</v>
      </c>
      <c r="L85" s="63"/>
      <c r="M85" s="211" t="s">
        <v>34</v>
      </c>
      <c r="N85" s="288" t="s">
        <v>49</v>
      </c>
      <c r="O85" s="222"/>
      <c r="P85" s="289">
        <f>O85*H85</f>
        <v>0</v>
      </c>
      <c r="Q85" s="289">
        <v>0</v>
      </c>
      <c r="R85" s="289">
        <f>Q85*H85</f>
        <v>0</v>
      </c>
      <c r="S85" s="289">
        <v>0</v>
      </c>
      <c r="T85" s="290">
        <f>S85*H85</f>
        <v>0</v>
      </c>
      <c r="AR85" s="25" t="s">
        <v>599</v>
      </c>
      <c r="AT85" s="25" t="s">
        <v>182</v>
      </c>
      <c r="AU85" s="25" t="s">
        <v>86</v>
      </c>
      <c r="AY85" s="25" t="s">
        <v>179</v>
      </c>
      <c r="BE85" s="215">
        <f>IF(N85="základní",J85,0)</f>
        <v>0</v>
      </c>
      <c r="BF85" s="215">
        <f>IF(N85="snížená",J85,0)</f>
        <v>0</v>
      </c>
      <c r="BG85" s="215">
        <f>IF(N85="zákl. přenesená",J85,0)</f>
        <v>0</v>
      </c>
      <c r="BH85" s="215">
        <f>IF(N85="sníž. přenesená",J85,0)</f>
        <v>0</v>
      </c>
      <c r="BI85" s="215">
        <f>IF(N85="nulová",J85,0)</f>
        <v>0</v>
      </c>
      <c r="BJ85" s="25" t="s">
        <v>86</v>
      </c>
      <c r="BK85" s="215">
        <f>ROUND(I85*H85,2)</f>
        <v>0</v>
      </c>
      <c r="BL85" s="25" t="s">
        <v>599</v>
      </c>
      <c r="BM85" s="25" t="s">
        <v>1418</v>
      </c>
    </row>
    <row r="86" spans="2:65" s="1" customFormat="1" ht="6.95" customHeight="1">
      <c r="B86" s="58"/>
      <c r="C86" s="59"/>
      <c r="D86" s="59"/>
      <c r="E86" s="59"/>
      <c r="F86" s="59"/>
      <c r="G86" s="59"/>
      <c r="H86" s="59"/>
      <c r="I86" s="150"/>
      <c r="J86" s="59"/>
      <c r="K86" s="59"/>
      <c r="L86" s="63"/>
    </row>
  </sheetData>
  <sheetProtection algorithmName="SHA-512" hashValue="/bUyFsmWjlMP6FCafz4eowCW/KRR0gzDOEc1xOS/ct1rHtXgs8/Z5IAFI4uipvBy85FIJuoh1sLD1+EW2YVDrQ==" saltValue="ioS87KG3y1WZ33nhHIGSlQ==" spinCount="100000" sheet="1" objects="1" scenarios="1" formatCells="0" formatColumns="0" formatRows="0" sort="0" autoFilter="0"/>
  <autoFilter ref="C82:K85"/>
  <mergeCells count="12">
    <mergeCell ref="G1:H1"/>
    <mergeCell ref="L2:V2"/>
    <mergeCell ref="E49:H49"/>
    <mergeCell ref="E51:H51"/>
    <mergeCell ref="E71:H71"/>
    <mergeCell ref="E73:H73"/>
    <mergeCell ref="E75:H75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139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s="1" customFormat="1" ht="22.5" customHeight="1">
      <c r="B9" s="43"/>
      <c r="C9" s="44"/>
      <c r="D9" s="44"/>
      <c r="E9" s="415" t="s">
        <v>1412</v>
      </c>
      <c r="F9" s="418"/>
      <c r="G9" s="418"/>
      <c r="H9" s="418"/>
      <c r="I9" s="129"/>
      <c r="J9" s="44"/>
      <c r="K9" s="47"/>
    </row>
    <row r="10" spans="1:70" s="1" customFormat="1">
      <c r="B10" s="43"/>
      <c r="C10" s="44"/>
      <c r="D10" s="38" t="s">
        <v>241</v>
      </c>
      <c r="E10" s="44"/>
      <c r="F10" s="44"/>
      <c r="G10" s="44"/>
      <c r="H10" s="44"/>
      <c r="I10" s="129"/>
      <c r="J10" s="44"/>
      <c r="K10" s="47"/>
    </row>
    <row r="11" spans="1:70" s="1" customFormat="1" ht="36.950000000000003" customHeight="1">
      <c r="B11" s="43"/>
      <c r="C11" s="44"/>
      <c r="D11" s="44"/>
      <c r="E11" s="417" t="s">
        <v>1419</v>
      </c>
      <c r="F11" s="418"/>
      <c r="G11" s="418"/>
      <c r="H11" s="418"/>
      <c r="I11" s="129"/>
      <c r="J11" s="44"/>
      <c r="K11" s="47"/>
    </row>
    <row r="12" spans="1:70" s="1" customFormat="1" ht="13.5">
      <c r="B12" s="43"/>
      <c r="C12" s="44"/>
      <c r="D12" s="44"/>
      <c r="E12" s="44"/>
      <c r="F12" s="44"/>
      <c r="G12" s="44"/>
      <c r="H12" s="44"/>
      <c r="I12" s="129"/>
      <c r="J12" s="44"/>
      <c r="K12" s="47"/>
    </row>
    <row r="13" spans="1:70" s="1" customFormat="1" ht="14.45" customHeight="1">
      <c r="B13" s="43"/>
      <c r="C13" s="44"/>
      <c r="D13" s="38" t="s">
        <v>20</v>
      </c>
      <c r="E13" s="44"/>
      <c r="F13" s="36" t="s">
        <v>21</v>
      </c>
      <c r="G13" s="44"/>
      <c r="H13" s="44"/>
      <c r="I13" s="130" t="s">
        <v>22</v>
      </c>
      <c r="J13" s="36" t="s">
        <v>34</v>
      </c>
      <c r="K13" s="47"/>
    </row>
    <row r="14" spans="1:70" s="1" customFormat="1" ht="14.45" customHeight="1">
      <c r="B14" s="43"/>
      <c r="C14" s="44"/>
      <c r="D14" s="38" t="s">
        <v>24</v>
      </c>
      <c r="E14" s="44"/>
      <c r="F14" s="36" t="s">
        <v>25</v>
      </c>
      <c r="G14" s="44"/>
      <c r="H14" s="44"/>
      <c r="I14" s="130" t="s">
        <v>26</v>
      </c>
      <c r="J14" s="131" t="str">
        <f>'Rekapitulace stavby'!AN8</f>
        <v>14. 11. 2017</v>
      </c>
      <c r="K14" s="47"/>
    </row>
    <row r="15" spans="1:70" s="1" customFormat="1" ht="10.9" customHeight="1">
      <c r="B15" s="43"/>
      <c r="C15" s="44"/>
      <c r="D15" s="44"/>
      <c r="E15" s="44"/>
      <c r="F15" s="44"/>
      <c r="G15" s="44"/>
      <c r="H15" s="44"/>
      <c r="I15" s="129"/>
      <c r="J15" s="44"/>
      <c r="K15" s="47"/>
    </row>
    <row r="16" spans="1:70" s="1" customFormat="1" ht="14.45" customHeight="1">
      <c r="B16" s="43"/>
      <c r="C16" s="44"/>
      <c r="D16" s="38" t="s">
        <v>32</v>
      </c>
      <c r="E16" s="44"/>
      <c r="F16" s="44"/>
      <c r="G16" s="44"/>
      <c r="H16" s="44"/>
      <c r="I16" s="130" t="s">
        <v>33</v>
      </c>
      <c r="J16" s="36" t="s">
        <v>34</v>
      </c>
      <c r="K16" s="47"/>
    </row>
    <row r="17" spans="2:11" s="1" customFormat="1" ht="18" customHeight="1">
      <c r="B17" s="43"/>
      <c r="C17" s="44"/>
      <c r="D17" s="44"/>
      <c r="E17" s="36" t="s">
        <v>35</v>
      </c>
      <c r="F17" s="44"/>
      <c r="G17" s="44"/>
      <c r="H17" s="44"/>
      <c r="I17" s="130" t="s">
        <v>36</v>
      </c>
      <c r="J17" s="36" t="s">
        <v>34</v>
      </c>
      <c r="K17" s="47"/>
    </row>
    <row r="18" spans="2:11" s="1" customFormat="1" ht="6.95" customHeight="1">
      <c r="B18" s="43"/>
      <c r="C18" s="44"/>
      <c r="D18" s="44"/>
      <c r="E18" s="44"/>
      <c r="F18" s="44"/>
      <c r="G18" s="44"/>
      <c r="H18" s="44"/>
      <c r="I18" s="129"/>
      <c r="J18" s="44"/>
      <c r="K18" s="47"/>
    </row>
    <row r="19" spans="2:11" s="1" customFormat="1" ht="14.45" customHeight="1">
      <c r="B19" s="43"/>
      <c r="C19" s="44"/>
      <c r="D19" s="38" t="s">
        <v>37</v>
      </c>
      <c r="E19" s="44"/>
      <c r="F19" s="44"/>
      <c r="G19" s="44"/>
      <c r="H19" s="44"/>
      <c r="I19" s="130" t="s">
        <v>33</v>
      </c>
      <c r="J19" s="36" t="str">
        <f>IF('Rekapitulace stavby'!AN13="Vyplň údaj","",IF('Rekapitulace stavby'!AN13="","",'Rekapitulace stavby'!AN13))</f>
        <v/>
      </c>
      <c r="K19" s="47"/>
    </row>
    <row r="20" spans="2:11" s="1" customFormat="1" ht="18" customHeight="1">
      <c r="B20" s="43"/>
      <c r="C20" s="44"/>
      <c r="D20" s="44"/>
      <c r="E20" s="36" t="str">
        <f>IF('Rekapitulace stavby'!E14="Vyplň údaj","",IF('Rekapitulace stavby'!E14="","",'Rekapitulace stavby'!E14))</f>
        <v/>
      </c>
      <c r="F20" s="44"/>
      <c r="G20" s="44"/>
      <c r="H20" s="44"/>
      <c r="I20" s="130" t="s">
        <v>36</v>
      </c>
      <c r="J20" s="36" t="str">
        <f>IF('Rekapitulace stavby'!AN14="Vyplň údaj","",IF('Rekapitulace stavby'!AN14="","",'Rekapitulace stavby'!AN14))</f>
        <v/>
      </c>
      <c r="K20" s="47"/>
    </row>
    <row r="21" spans="2:11" s="1" customFormat="1" ht="6.95" customHeight="1">
      <c r="B21" s="43"/>
      <c r="C21" s="44"/>
      <c r="D21" s="44"/>
      <c r="E21" s="44"/>
      <c r="F21" s="44"/>
      <c r="G21" s="44"/>
      <c r="H21" s="44"/>
      <c r="I21" s="129"/>
      <c r="J21" s="44"/>
      <c r="K21" s="47"/>
    </row>
    <row r="22" spans="2:11" s="1" customFormat="1" ht="14.45" customHeight="1">
      <c r="B22" s="43"/>
      <c r="C22" s="44"/>
      <c r="D22" s="38" t="s">
        <v>39</v>
      </c>
      <c r="E22" s="44"/>
      <c r="F22" s="44"/>
      <c r="G22" s="44"/>
      <c r="H22" s="44"/>
      <c r="I22" s="130" t="s">
        <v>33</v>
      </c>
      <c r="J22" s="36" t="s">
        <v>34</v>
      </c>
      <c r="K22" s="47"/>
    </row>
    <row r="23" spans="2:11" s="1" customFormat="1" ht="18" customHeight="1">
      <c r="B23" s="43"/>
      <c r="C23" s="44"/>
      <c r="D23" s="44"/>
      <c r="E23" s="36" t="s">
        <v>40</v>
      </c>
      <c r="F23" s="44"/>
      <c r="G23" s="44"/>
      <c r="H23" s="44"/>
      <c r="I23" s="130" t="s">
        <v>36</v>
      </c>
      <c r="J23" s="36" t="s">
        <v>34</v>
      </c>
      <c r="K23" s="47"/>
    </row>
    <row r="24" spans="2:11" s="1" customFormat="1" ht="6.95" customHeight="1">
      <c r="B24" s="43"/>
      <c r="C24" s="44"/>
      <c r="D24" s="44"/>
      <c r="E24" s="44"/>
      <c r="F24" s="44"/>
      <c r="G24" s="44"/>
      <c r="H24" s="44"/>
      <c r="I24" s="129"/>
      <c r="J24" s="44"/>
      <c r="K24" s="47"/>
    </row>
    <row r="25" spans="2:11" s="1" customFormat="1" ht="14.45" customHeight="1">
      <c r="B25" s="43"/>
      <c r="C25" s="44"/>
      <c r="D25" s="38" t="s">
        <v>42</v>
      </c>
      <c r="E25" s="44"/>
      <c r="F25" s="44"/>
      <c r="G25" s="44"/>
      <c r="H25" s="44"/>
      <c r="I25" s="129"/>
      <c r="J25" s="44"/>
      <c r="K25" s="47"/>
    </row>
    <row r="26" spans="2:11" s="7" customFormat="1" ht="22.5" customHeight="1">
      <c r="B26" s="132"/>
      <c r="C26" s="133"/>
      <c r="D26" s="133"/>
      <c r="E26" s="379" t="s">
        <v>34</v>
      </c>
      <c r="F26" s="379"/>
      <c r="G26" s="379"/>
      <c r="H26" s="379"/>
      <c r="I26" s="134"/>
      <c r="J26" s="133"/>
      <c r="K26" s="135"/>
    </row>
    <row r="27" spans="2:11" s="1" customFormat="1" ht="6.95" customHeight="1">
      <c r="B27" s="43"/>
      <c r="C27" s="44"/>
      <c r="D27" s="44"/>
      <c r="E27" s="44"/>
      <c r="F27" s="44"/>
      <c r="G27" s="44"/>
      <c r="H27" s="44"/>
      <c r="I27" s="129"/>
      <c r="J27" s="44"/>
      <c r="K27" s="47"/>
    </row>
    <row r="28" spans="2:11" s="1" customFormat="1" ht="6.95" customHeight="1">
      <c r="B28" s="43"/>
      <c r="C28" s="44"/>
      <c r="D28" s="87"/>
      <c r="E28" s="87"/>
      <c r="F28" s="87"/>
      <c r="G28" s="87"/>
      <c r="H28" s="87"/>
      <c r="I28" s="136"/>
      <c r="J28" s="87"/>
      <c r="K28" s="137"/>
    </row>
    <row r="29" spans="2:11" s="1" customFormat="1" ht="25.35" customHeight="1">
      <c r="B29" s="43"/>
      <c r="C29" s="44"/>
      <c r="D29" s="138" t="s">
        <v>44</v>
      </c>
      <c r="E29" s="44"/>
      <c r="F29" s="44"/>
      <c r="G29" s="44"/>
      <c r="H29" s="44"/>
      <c r="I29" s="129"/>
      <c r="J29" s="139">
        <f>ROUND(J83,2)</f>
        <v>0</v>
      </c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14.45" customHeight="1">
      <c r="B31" s="43"/>
      <c r="C31" s="44"/>
      <c r="D31" s="44"/>
      <c r="E31" s="44"/>
      <c r="F31" s="48" t="s">
        <v>46</v>
      </c>
      <c r="G31" s="44"/>
      <c r="H31" s="44"/>
      <c r="I31" s="140" t="s">
        <v>45</v>
      </c>
      <c r="J31" s="48" t="s">
        <v>47</v>
      </c>
      <c r="K31" s="47"/>
    </row>
    <row r="32" spans="2:11" s="1" customFormat="1" ht="14.45" customHeight="1">
      <c r="B32" s="43"/>
      <c r="C32" s="44"/>
      <c r="D32" s="51" t="s">
        <v>48</v>
      </c>
      <c r="E32" s="51" t="s">
        <v>49</v>
      </c>
      <c r="F32" s="141">
        <f>ROUND(SUM(BE83:BE85), 2)</f>
        <v>0</v>
      </c>
      <c r="G32" s="44"/>
      <c r="H32" s="44"/>
      <c r="I32" s="142">
        <v>0.21</v>
      </c>
      <c r="J32" s="141">
        <f>ROUND(ROUND((SUM(BE83:BE85)), 2)*I32, 2)</f>
        <v>0</v>
      </c>
      <c r="K32" s="47"/>
    </row>
    <row r="33" spans="2:11" s="1" customFormat="1" ht="14.45" customHeight="1">
      <c r="B33" s="43"/>
      <c r="C33" s="44"/>
      <c r="D33" s="44"/>
      <c r="E33" s="51" t="s">
        <v>50</v>
      </c>
      <c r="F33" s="141">
        <f>ROUND(SUM(BF83:BF85), 2)</f>
        <v>0</v>
      </c>
      <c r="G33" s="44"/>
      <c r="H33" s="44"/>
      <c r="I33" s="142">
        <v>0.15</v>
      </c>
      <c r="J33" s="141">
        <f>ROUND(ROUND((SUM(BF83:BF85)), 2)*I33, 2)</f>
        <v>0</v>
      </c>
      <c r="K33" s="47"/>
    </row>
    <row r="34" spans="2:11" s="1" customFormat="1" ht="14.45" hidden="1" customHeight="1">
      <c r="B34" s="43"/>
      <c r="C34" s="44"/>
      <c r="D34" s="44"/>
      <c r="E34" s="51" t="s">
        <v>51</v>
      </c>
      <c r="F34" s="141">
        <f>ROUND(SUM(BG83:BG85), 2)</f>
        <v>0</v>
      </c>
      <c r="G34" s="44"/>
      <c r="H34" s="44"/>
      <c r="I34" s="142">
        <v>0.21</v>
      </c>
      <c r="J34" s="141">
        <v>0</v>
      </c>
      <c r="K34" s="47"/>
    </row>
    <row r="35" spans="2:11" s="1" customFormat="1" ht="14.45" hidden="1" customHeight="1">
      <c r="B35" s="43"/>
      <c r="C35" s="44"/>
      <c r="D35" s="44"/>
      <c r="E35" s="51" t="s">
        <v>52</v>
      </c>
      <c r="F35" s="141">
        <f>ROUND(SUM(BH83:BH85), 2)</f>
        <v>0</v>
      </c>
      <c r="G35" s="44"/>
      <c r="H35" s="44"/>
      <c r="I35" s="142">
        <v>0.15</v>
      </c>
      <c r="J35" s="141"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53</v>
      </c>
      <c r="F36" s="141">
        <f>ROUND(SUM(BI83:BI85), 2)</f>
        <v>0</v>
      </c>
      <c r="G36" s="44"/>
      <c r="H36" s="44"/>
      <c r="I36" s="142">
        <v>0</v>
      </c>
      <c r="J36" s="141">
        <v>0</v>
      </c>
      <c r="K36" s="47"/>
    </row>
    <row r="37" spans="2:11" s="1" customFormat="1" ht="6.95" customHeight="1">
      <c r="B37" s="43"/>
      <c r="C37" s="44"/>
      <c r="D37" s="44"/>
      <c r="E37" s="44"/>
      <c r="F37" s="44"/>
      <c r="G37" s="44"/>
      <c r="H37" s="44"/>
      <c r="I37" s="129"/>
      <c r="J37" s="44"/>
      <c r="K37" s="47"/>
    </row>
    <row r="38" spans="2:11" s="1" customFormat="1" ht="25.35" customHeight="1">
      <c r="B38" s="43"/>
      <c r="C38" s="143"/>
      <c r="D38" s="144" t="s">
        <v>54</v>
      </c>
      <c r="E38" s="81"/>
      <c r="F38" s="81"/>
      <c r="G38" s="145" t="s">
        <v>55</v>
      </c>
      <c r="H38" s="146" t="s">
        <v>56</v>
      </c>
      <c r="I38" s="147"/>
      <c r="J38" s="148">
        <f>SUM(J29:J36)</f>
        <v>0</v>
      </c>
      <c r="K38" s="149"/>
    </row>
    <row r="39" spans="2:11" s="1" customFormat="1" ht="14.45" customHeight="1">
      <c r="B39" s="58"/>
      <c r="C39" s="59"/>
      <c r="D39" s="59"/>
      <c r="E39" s="59"/>
      <c r="F39" s="59"/>
      <c r="G39" s="59"/>
      <c r="H39" s="59"/>
      <c r="I39" s="150"/>
      <c r="J39" s="59"/>
      <c r="K39" s="60"/>
    </row>
    <row r="43" spans="2:11" s="1" customFormat="1" ht="6.95" customHeight="1">
      <c r="B43" s="151"/>
      <c r="C43" s="152"/>
      <c r="D43" s="152"/>
      <c r="E43" s="152"/>
      <c r="F43" s="152"/>
      <c r="G43" s="152"/>
      <c r="H43" s="152"/>
      <c r="I43" s="153"/>
      <c r="J43" s="152"/>
      <c r="K43" s="154"/>
    </row>
    <row r="44" spans="2:11" s="1" customFormat="1" ht="36.950000000000003" customHeight="1">
      <c r="B44" s="43"/>
      <c r="C44" s="31" t="s">
        <v>151</v>
      </c>
      <c r="D44" s="44"/>
      <c r="E44" s="44"/>
      <c r="F44" s="44"/>
      <c r="G44" s="44"/>
      <c r="H44" s="44"/>
      <c r="I44" s="129"/>
      <c r="J44" s="44"/>
      <c r="K44" s="47"/>
    </row>
    <row r="45" spans="2:11" s="1" customFormat="1" ht="6.95" customHeight="1">
      <c r="B45" s="43"/>
      <c r="C45" s="44"/>
      <c r="D45" s="44"/>
      <c r="E45" s="44"/>
      <c r="F45" s="44"/>
      <c r="G45" s="44"/>
      <c r="H45" s="44"/>
      <c r="I45" s="129"/>
      <c r="J45" s="44"/>
      <c r="K45" s="47"/>
    </row>
    <row r="46" spans="2:11" s="1" customFormat="1" ht="14.45" customHeight="1">
      <c r="B46" s="43"/>
      <c r="C46" s="38" t="s">
        <v>18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22.5" customHeight="1">
      <c r="B47" s="43"/>
      <c r="C47" s="44"/>
      <c r="D47" s="44"/>
      <c r="E47" s="415" t="str">
        <f>E7</f>
        <v>Jednotka NIP a DIOP v budově D2</v>
      </c>
      <c r="F47" s="416"/>
      <c r="G47" s="416"/>
      <c r="H47" s="416"/>
      <c r="I47" s="129"/>
      <c r="J47" s="44"/>
      <c r="K47" s="47"/>
    </row>
    <row r="48" spans="2:11">
      <c r="B48" s="29"/>
      <c r="C48" s="38" t="s">
        <v>149</v>
      </c>
      <c r="D48" s="30"/>
      <c r="E48" s="30"/>
      <c r="F48" s="30"/>
      <c r="G48" s="30"/>
      <c r="H48" s="30"/>
      <c r="I48" s="128"/>
      <c r="J48" s="30"/>
      <c r="K48" s="32"/>
    </row>
    <row r="49" spans="2:47" s="1" customFormat="1" ht="22.5" customHeight="1">
      <c r="B49" s="43"/>
      <c r="C49" s="44"/>
      <c r="D49" s="44"/>
      <c r="E49" s="415" t="s">
        <v>1412</v>
      </c>
      <c r="F49" s="418"/>
      <c r="G49" s="418"/>
      <c r="H49" s="418"/>
      <c r="I49" s="129"/>
      <c r="J49" s="44"/>
      <c r="K49" s="47"/>
    </row>
    <row r="50" spans="2:47" s="1" customFormat="1" ht="14.45" customHeight="1">
      <c r="B50" s="43"/>
      <c r="C50" s="38" t="s">
        <v>241</v>
      </c>
      <c r="D50" s="44"/>
      <c r="E50" s="44"/>
      <c r="F50" s="44"/>
      <c r="G50" s="44"/>
      <c r="H50" s="44"/>
      <c r="I50" s="129"/>
      <c r="J50" s="44"/>
      <c r="K50" s="47"/>
    </row>
    <row r="51" spans="2:47" s="1" customFormat="1" ht="23.25" customHeight="1">
      <c r="B51" s="43"/>
      <c r="C51" s="44"/>
      <c r="D51" s="44"/>
      <c r="E51" s="417" t="str">
        <f>E11</f>
        <v>D.2.3 - Potrubní pošta</v>
      </c>
      <c r="F51" s="418"/>
      <c r="G51" s="418"/>
      <c r="H51" s="418"/>
      <c r="I51" s="129"/>
      <c r="J51" s="44"/>
      <c r="K51" s="47"/>
    </row>
    <row r="52" spans="2:47" s="1" customFormat="1" ht="6.95" customHeight="1">
      <c r="B52" s="43"/>
      <c r="C52" s="44"/>
      <c r="D52" s="44"/>
      <c r="E52" s="44"/>
      <c r="F52" s="44"/>
      <c r="G52" s="44"/>
      <c r="H52" s="44"/>
      <c r="I52" s="129"/>
      <c r="J52" s="44"/>
      <c r="K52" s="47"/>
    </row>
    <row r="53" spans="2:47" s="1" customFormat="1" ht="18" customHeight="1">
      <c r="B53" s="43"/>
      <c r="C53" s="38" t="s">
        <v>24</v>
      </c>
      <c r="D53" s="44"/>
      <c r="E53" s="44"/>
      <c r="F53" s="36" t="str">
        <f>F14</f>
        <v>Olomouc</v>
      </c>
      <c r="G53" s="44"/>
      <c r="H53" s="44"/>
      <c r="I53" s="130" t="s">
        <v>26</v>
      </c>
      <c r="J53" s="131" t="str">
        <f>IF(J14="","",J14)</f>
        <v>14. 11. 2017</v>
      </c>
      <c r="K53" s="47"/>
    </row>
    <row r="54" spans="2:47" s="1" customFormat="1" ht="6.95" customHeight="1">
      <c r="B54" s="43"/>
      <c r="C54" s="44"/>
      <c r="D54" s="44"/>
      <c r="E54" s="44"/>
      <c r="F54" s="44"/>
      <c r="G54" s="44"/>
      <c r="H54" s="44"/>
      <c r="I54" s="129"/>
      <c r="J54" s="44"/>
      <c r="K54" s="47"/>
    </row>
    <row r="55" spans="2:47" s="1" customFormat="1">
      <c r="B55" s="43"/>
      <c r="C55" s="38" t="s">
        <v>32</v>
      </c>
      <c r="D55" s="44"/>
      <c r="E55" s="44"/>
      <c r="F55" s="36" t="str">
        <f>E17</f>
        <v>Fakultní nemocnice Olomouc, příspěvková organizace</v>
      </c>
      <c r="G55" s="44"/>
      <c r="H55" s="44"/>
      <c r="I55" s="130" t="s">
        <v>39</v>
      </c>
      <c r="J55" s="36" t="str">
        <f>E23</f>
        <v>PPS KANIA</v>
      </c>
      <c r="K55" s="47"/>
    </row>
    <row r="56" spans="2:47" s="1" customFormat="1" ht="14.45" customHeight="1">
      <c r="B56" s="43"/>
      <c r="C56" s="38" t="s">
        <v>37</v>
      </c>
      <c r="D56" s="44"/>
      <c r="E56" s="44"/>
      <c r="F56" s="36" t="str">
        <f>IF(E20="","",E20)</f>
        <v/>
      </c>
      <c r="G56" s="44"/>
      <c r="H56" s="44"/>
      <c r="I56" s="129"/>
      <c r="J56" s="44"/>
      <c r="K56" s="47"/>
    </row>
    <row r="57" spans="2:47" s="1" customFormat="1" ht="10.35" customHeight="1">
      <c r="B57" s="43"/>
      <c r="C57" s="44"/>
      <c r="D57" s="44"/>
      <c r="E57" s="44"/>
      <c r="F57" s="44"/>
      <c r="G57" s="44"/>
      <c r="H57" s="44"/>
      <c r="I57" s="129"/>
      <c r="J57" s="44"/>
      <c r="K57" s="47"/>
    </row>
    <row r="58" spans="2:47" s="1" customFormat="1" ht="29.25" customHeight="1">
      <c r="B58" s="43"/>
      <c r="C58" s="155" t="s">
        <v>152</v>
      </c>
      <c r="D58" s="143"/>
      <c r="E58" s="143"/>
      <c r="F58" s="143"/>
      <c r="G58" s="143"/>
      <c r="H58" s="143"/>
      <c r="I58" s="156"/>
      <c r="J58" s="157" t="s">
        <v>153</v>
      </c>
      <c r="K58" s="158"/>
    </row>
    <row r="59" spans="2:47" s="1" customFormat="1" ht="10.35" customHeight="1">
      <c r="B59" s="43"/>
      <c r="C59" s="44"/>
      <c r="D59" s="44"/>
      <c r="E59" s="44"/>
      <c r="F59" s="44"/>
      <c r="G59" s="44"/>
      <c r="H59" s="44"/>
      <c r="I59" s="129"/>
      <c r="J59" s="44"/>
      <c r="K59" s="47"/>
    </row>
    <row r="60" spans="2:47" s="1" customFormat="1" ht="29.25" customHeight="1">
      <c r="B60" s="43"/>
      <c r="C60" s="159" t="s">
        <v>154</v>
      </c>
      <c r="D60" s="44"/>
      <c r="E60" s="44"/>
      <c r="F60" s="44"/>
      <c r="G60" s="44"/>
      <c r="H60" s="44"/>
      <c r="I60" s="129"/>
      <c r="J60" s="139">
        <f>J83</f>
        <v>0</v>
      </c>
      <c r="K60" s="47"/>
      <c r="AU60" s="25" t="s">
        <v>155</v>
      </c>
    </row>
    <row r="61" spans="2:47" s="8" customFormat="1" ht="24.95" customHeight="1">
      <c r="B61" s="160"/>
      <c r="C61" s="161"/>
      <c r="D61" s="162" t="s">
        <v>1400</v>
      </c>
      <c r="E61" s="163"/>
      <c r="F61" s="163"/>
      <c r="G61" s="163"/>
      <c r="H61" s="163"/>
      <c r="I61" s="164"/>
      <c r="J61" s="165">
        <f>J84</f>
        <v>0</v>
      </c>
      <c r="K61" s="166"/>
    </row>
    <row r="62" spans="2:47" s="1" customFormat="1" ht="21.75" customHeight="1">
      <c r="B62" s="43"/>
      <c r="C62" s="44"/>
      <c r="D62" s="44"/>
      <c r="E62" s="44"/>
      <c r="F62" s="44"/>
      <c r="G62" s="44"/>
      <c r="H62" s="44"/>
      <c r="I62" s="129"/>
      <c r="J62" s="44"/>
      <c r="K62" s="47"/>
    </row>
    <row r="63" spans="2:47" s="1" customFormat="1" ht="6.95" customHeight="1">
      <c r="B63" s="58"/>
      <c r="C63" s="59"/>
      <c r="D63" s="59"/>
      <c r="E63" s="59"/>
      <c r="F63" s="59"/>
      <c r="G63" s="59"/>
      <c r="H63" s="59"/>
      <c r="I63" s="150"/>
      <c r="J63" s="59"/>
      <c r="K63" s="60"/>
    </row>
    <row r="67" spans="2:12" s="1" customFormat="1" ht="6.95" customHeight="1">
      <c r="B67" s="61"/>
      <c r="C67" s="62"/>
      <c r="D67" s="62"/>
      <c r="E67" s="62"/>
      <c r="F67" s="62"/>
      <c r="G67" s="62"/>
      <c r="H67" s="62"/>
      <c r="I67" s="153"/>
      <c r="J67" s="62"/>
      <c r="K67" s="62"/>
      <c r="L67" s="63"/>
    </row>
    <row r="68" spans="2:12" s="1" customFormat="1" ht="36.950000000000003" customHeight="1">
      <c r="B68" s="43"/>
      <c r="C68" s="64" t="s">
        <v>163</v>
      </c>
      <c r="D68" s="65"/>
      <c r="E68" s="65"/>
      <c r="F68" s="65"/>
      <c r="G68" s="65"/>
      <c r="H68" s="65"/>
      <c r="I68" s="174"/>
      <c r="J68" s="65"/>
      <c r="K68" s="65"/>
      <c r="L68" s="63"/>
    </row>
    <row r="69" spans="2:12" s="1" customFormat="1" ht="6.95" customHeight="1">
      <c r="B69" s="43"/>
      <c r="C69" s="65"/>
      <c r="D69" s="65"/>
      <c r="E69" s="65"/>
      <c r="F69" s="65"/>
      <c r="G69" s="65"/>
      <c r="H69" s="65"/>
      <c r="I69" s="174"/>
      <c r="J69" s="65"/>
      <c r="K69" s="65"/>
      <c r="L69" s="63"/>
    </row>
    <row r="70" spans="2:12" s="1" customFormat="1" ht="14.45" customHeight="1">
      <c r="B70" s="43"/>
      <c r="C70" s="67" t="s">
        <v>18</v>
      </c>
      <c r="D70" s="65"/>
      <c r="E70" s="65"/>
      <c r="F70" s="65"/>
      <c r="G70" s="65"/>
      <c r="H70" s="65"/>
      <c r="I70" s="174"/>
      <c r="J70" s="65"/>
      <c r="K70" s="65"/>
      <c r="L70" s="63"/>
    </row>
    <row r="71" spans="2:12" s="1" customFormat="1" ht="22.5" customHeight="1">
      <c r="B71" s="43"/>
      <c r="C71" s="65"/>
      <c r="D71" s="65"/>
      <c r="E71" s="419" t="str">
        <f>E7</f>
        <v>Jednotka NIP a DIOP v budově D2</v>
      </c>
      <c r="F71" s="420"/>
      <c r="G71" s="420"/>
      <c r="H71" s="420"/>
      <c r="I71" s="174"/>
      <c r="J71" s="65"/>
      <c r="K71" s="65"/>
      <c r="L71" s="63"/>
    </row>
    <row r="72" spans="2:12">
      <c r="B72" s="29"/>
      <c r="C72" s="67" t="s">
        <v>149</v>
      </c>
      <c r="D72" s="224"/>
      <c r="E72" s="224"/>
      <c r="F72" s="224"/>
      <c r="G72" s="224"/>
      <c r="H72" s="224"/>
      <c r="J72" s="224"/>
      <c r="K72" s="224"/>
      <c r="L72" s="225"/>
    </row>
    <row r="73" spans="2:12" s="1" customFormat="1" ht="22.5" customHeight="1">
      <c r="B73" s="43"/>
      <c r="C73" s="65"/>
      <c r="D73" s="65"/>
      <c r="E73" s="419" t="s">
        <v>1412</v>
      </c>
      <c r="F73" s="421"/>
      <c r="G73" s="421"/>
      <c r="H73" s="421"/>
      <c r="I73" s="174"/>
      <c r="J73" s="65"/>
      <c r="K73" s="65"/>
      <c r="L73" s="63"/>
    </row>
    <row r="74" spans="2:12" s="1" customFormat="1" ht="14.45" customHeight="1">
      <c r="B74" s="43"/>
      <c r="C74" s="67" t="s">
        <v>241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3.25" customHeight="1">
      <c r="B75" s="43"/>
      <c r="C75" s="65"/>
      <c r="D75" s="65"/>
      <c r="E75" s="390" t="str">
        <f>E11</f>
        <v>D.2.3 - Potrubní pošta</v>
      </c>
      <c r="F75" s="421"/>
      <c r="G75" s="421"/>
      <c r="H75" s="421"/>
      <c r="I75" s="174"/>
      <c r="J75" s="65"/>
      <c r="K75" s="65"/>
      <c r="L75" s="63"/>
    </row>
    <row r="76" spans="2:12" s="1" customFormat="1" ht="6.95" customHeight="1">
      <c r="B76" s="43"/>
      <c r="C76" s="65"/>
      <c r="D76" s="65"/>
      <c r="E76" s="65"/>
      <c r="F76" s="65"/>
      <c r="G76" s="65"/>
      <c r="H76" s="65"/>
      <c r="I76" s="174"/>
      <c r="J76" s="65"/>
      <c r="K76" s="65"/>
      <c r="L76" s="63"/>
    </row>
    <row r="77" spans="2:12" s="1" customFormat="1" ht="18" customHeight="1">
      <c r="B77" s="43"/>
      <c r="C77" s="67" t="s">
        <v>24</v>
      </c>
      <c r="D77" s="65"/>
      <c r="E77" s="65"/>
      <c r="F77" s="175" t="str">
        <f>F14</f>
        <v>Olomouc</v>
      </c>
      <c r="G77" s="65"/>
      <c r="H77" s="65"/>
      <c r="I77" s="176" t="s">
        <v>26</v>
      </c>
      <c r="J77" s="75" t="str">
        <f>IF(J14="","",J14)</f>
        <v>14. 11. 2017</v>
      </c>
      <c r="K77" s="65"/>
      <c r="L77" s="63"/>
    </row>
    <row r="78" spans="2:12" s="1" customFormat="1" ht="6.95" customHeight="1">
      <c r="B78" s="43"/>
      <c r="C78" s="65"/>
      <c r="D78" s="65"/>
      <c r="E78" s="65"/>
      <c r="F78" s="65"/>
      <c r="G78" s="65"/>
      <c r="H78" s="65"/>
      <c r="I78" s="174"/>
      <c r="J78" s="65"/>
      <c r="K78" s="65"/>
      <c r="L78" s="63"/>
    </row>
    <row r="79" spans="2:12" s="1" customFormat="1">
      <c r="B79" s="43"/>
      <c r="C79" s="67" t="s">
        <v>32</v>
      </c>
      <c r="D79" s="65"/>
      <c r="E79" s="65"/>
      <c r="F79" s="175" t="str">
        <f>E17</f>
        <v>Fakultní nemocnice Olomouc, příspěvková organizace</v>
      </c>
      <c r="G79" s="65"/>
      <c r="H79" s="65"/>
      <c r="I79" s="176" t="s">
        <v>39</v>
      </c>
      <c r="J79" s="175" t="str">
        <f>E23</f>
        <v>PPS KANIA</v>
      </c>
      <c r="K79" s="65"/>
      <c r="L79" s="63"/>
    </row>
    <row r="80" spans="2:12" s="1" customFormat="1" ht="14.45" customHeight="1">
      <c r="B80" s="43"/>
      <c r="C80" s="67" t="s">
        <v>37</v>
      </c>
      <c r="D80" s="65"/>
      <c r="E80" s="65"/>
      <c r="F80" s="175" t="str">
        <f>IF(E20="","",E20)</f>
        <v/>
      </c>
      <c r="G80" s="65"/>
      <c r="H80" s="65"/>
      <c r="I80" s="174"/>
      <c r="J80" s="65"/>
      <c r="K80" s="65"/>
      <c r="L80" s="63"/>
    </row>
    <row r="81" spans="2:65" s="1" customFormat="1" ht="10.35" customHeight="1">
      <c r="B81" s="43"/>
      <c r="C81" s="65"/>
      <c r="D81" s="65"/>
      <c r="E81" s="65"/>
      <c r="F81" s="65"/>
      <c r="G81" s="65"/>
      <c r="H81" s="65"/>
      <c r="I81" s="174"/>
      <c r="J81" s="65"/>
      <c r="K81" s="65"/>
      <c r="L81" s="63"/>
    </row>
    <row r="82" spans="2:65" s="10" customFormat="1" ht="29.25" customHeight="1">
      <c r="B82" s="177"/>
      <c r="C82" s="178" t="s">
        <v>164</v>
      </c>
      <c r="D82" s="179" t="s">
        <v>63</v>
      </c>
      <c r="E82" s="179" t="s">
        <v>59</v>
      </c>
      <c r="F82" s="179" t="s">
        <v>165</v>
      </c>
      <c r="G82" s="179" t="s">
        <v>166</v>
      </c>
      <c r="H82" s="179" t="s">
        <v>167</v>
      </c>
      <c r="I82" s="180" t="s">
        <v>168</v>
      </c>
      <c r="J82" s="179" t="s">
        <v>153</v>
      </c>
      <c r="K82" s="181" t="s">
        <v>169</v>
      </c>
      <c r="L82" s="182"/>
      <c r="M82" s="83" t="s">
        <v>170</v>
      </c>
      <c r="N82" s="84" t="s">
        <v>48</v>
      </c>
      <c r="O82" s="84" t="s">
        <v>171</v>
      </c>
      <c r="P82" s="84" t="s">
        <v>172</v>
      </c>
      <c r="Q82" s="84" t="s">
        <v>173</v>
      </c>
      <c r="R82" s="84" t="s">
        <v>174</v>
      </c>
      <c r="S82" s="84" t="s">
        <v>175</v>
      </c>
      <c r="T82" s="85" t="s">
        <v>176</v>
      </c>
    </row>
    <row r="83" spans="2:65" s="1" customFormat="1" ht="29.25" customHeight="1">
      <c r="B83" s="43"/>
      <c r="C83" s="89" t="s">
        <v>154</v>
      </c>
      <c r="D83" s="65"/>
      <c r="E83" s="65"/>
      <c r="F83" s="65"/>
      <c r="G83" s="65"/>
      <c r="H83" s="65"/>
      <c r="I83" s="174"/>
      <c r="J83" s="183">
        <f>BK83</f>
        <v>0</v>
      </c>
      <c r="K83" s="65"/>
      <c r="L83" s="63"/>
      <c r="M83" s="86"/>
      <c r="N83" s="87"/>
      <c r="O83" s="87"/>
      <c r="P83" s="184">
        <f>P84</f>
        <v>0</v>
      </c>
      <c r="Q83" s="87"/>
      <c r="R83" s="184">
        <f>R84</f>
        <v>0</v>
      </c>
      <c r="S83" s="87"/>
      <c r="T83" s="185">
        <f>T84</f>
        <v>0</v>
      </c>
      <c r="AT83" s="25" t="s">
        <v>77</v>
      </c>
      <c r="AU83" s="25" t="s">
        <v>155</v>
      </c>
      <c r="BK83" s="186">
        <f>BK84</f>
        <v>0</v>
      </c>
    </row>
    <row r="84" spans="2:65" s="11" customFormat="1" ht="37.35" customHeight="1">
      <c r="B84" s="187"/>
      <c r="C84" s="188"/>
      <c r="D84" s="201" t="s">
        <v>77</v>
      </c>
      <c r="E84" s="286" t="s">
        <v>635</v>
      </c>
      <c r="F84" s="286" t="s">
        <v>1401</v>
      </c>
      <c r="G84" s="188"/>
      <c r="H84" s="188"/>
      <c r="I84" s="191"/>
      <c r="J84" s="287">
        <f>BK84</f>
        <v>0</v>
      </c>
      <c r="K84" s="188"/>
      <c r="L84" s="193"/>
      <c r="M84" s="194"/>
      <c r="N84" s="195"/>
      <c r="O84" s="195"/>
      <c r="P84" s="196">
        <f>P85</f>
        <v>0</v>
      </c>
      <c r="Q84" s="195"/>
      <c r="R84" s="196">
        <f>R85</f>
        <v>0</v>
      </c>
      <c r="S84" s="195"/>
      <c r="T84" s="197">
        <f>T85</f>
        <v>0</v>
      </c>
      <c r="AR84" s="198" t="s">
        <v>109</v>
      </c>
      <c r="AT84" s="199" t="s">
        <v>77</v>
      </c>
      <c r="AU84" s="199" t="s">
        <v>78</v>
      </c>
      <c r="AY84" s="198" t="s">
        <v>179</v>
      </c>
      <c r="BK84" s="200">
        <f>BK85</f>
        <v>0</v>
      </c>
    </row>
    <row r="85" spans="2:65" s="1" customFormat="1" ht="22.5" customHeight="1">
      <c r="B85" s="43"/>
      <c r="C85" s="204" t="s">
        <v>86</v>
      </c>
      <c r="D85" s="204" t="s">
        <v>182</v>
      </c>
      <c r="E85" s="205" t="s">
        <v>1402</v>
      </c>
      <c r="F85" s="206" t="s">
        <v>1420</v>
      </c>
      <c r="G85" s="207" t="s">
        <v>727</v>
      </c>
      <c r="H85" s="208">
        <v>1</v>
      </c>
      <c r="I85" s="209"/>
      <c r="J85" s="210">
        <f>ROUND(I85*H85,2)</f>
        <v>0</v>
      </c>
      <c r="K85" s="206" t="s">
        <v>34</v>
      </c>
      <c r="L85" s="63"/>
      <c r="M85" s="211" t="s">
        <v>34</v>
      </c>
      <c r="N85" s="288" t="s">
        <v>49</v>
      </c>
      <c r="O85" s="222"/>
      <c r="P85" s="289">
        <f>O85*H85</f>
        <v>0</v>
      </c>
      <c r="Q85" s="289">
        <v>0</v>
      </c>
      <c r="R85" s="289">
        <f>Q85*H85</f>
        <v>0</v>
      </c>
      <c r="S85" s="289">
        <v>0</v>
      </c>
      <c r="T85" s="290">
        <f>S85*H85</f>
        <v>0</v>
      </c>
      <c r="AR85" s="25" t="s">
        <v>599</v>
      </c>
      <c r="AT85" s="25" t="s">
        <v>182</v>
      </c>
      <c r="AU85" s="25" t="s">
        <v>86</v>
      </c>
      <c r="AY85" s="25" t="s">
        <v>179</v>
      </c>
      <c r="BE85" s="215">
        <f>IF(N85="základní",J85,0)</f>
        <v>0</v>
      </c>
      <c r="BF85" s="215">
        <f>IF(N85="snížená",J85,0)</f>
        <v>0</v>
      </c>
      <c r="BG85" s="215">
        <f>IF(N85="zákl. přenesená",J85,0)</f>
        <v>0</v>
      </c>
      <c r="BH85" s="215">
        <f>IF(N85="sníž. přenesená",J85,0)</f>
        <v>0</v>
      </c>
      <c r="BI85" s="215">
        <f>IF(N85="nulová",J85,0)</f>
        <v>0</v>
      </c>
      <c r="BJ85" s="25" t="s">
        <v>86</v>
      </c>
      <c r="BK85" s="215">
        <f>ROUND(I85*H85,2)</f>
        <v>0</v>
      </c>
      <c r="BL85" s="25" t="s">
        <v>599</v>
      </c>
      <c r="BM85" s="25" t="s">
        <v>1421</v>
      </c>
    </row>
    <row r="86" spans="2:65" s="1" customFormat="1" ht="6.95" customHeight="1">
      <c r="B86" s="58"/>
      <c r="C86" s="59"/>
      <c r="D86" s="59"/>
      <c r="E86" s="59"/>
      <c r="F86" s="59"/>
      <c r="G86" s="59"/>
      <c r="H86" s="59"/>
      <c r="I86" s="150"/>
      <c r="J86" s="59"/>
      <c r="K86" s="59"/>
      <c r="L86" s="63"/>
    </row>
  </sheetData>
  <sheetProtection algorithmName="SHA-512" hashValue="SOIq2IbIVZjYBDCT9lP65Lne9/cMLotJo0YvkcKPj1UCP/Ea1+TNZJAlHEFhzt3cg+j8D1vHmaHnLAI6tiWXCA==" saltValue="fcRJJueauzFCW6Oacq5Pvw==" spinCount="100000" sheet="1" objects="1" scenarios="1" formatCells="0" formatColumns="0" formatRows="0" sort="0" autoFilter="0"/>
  <autoFilter ref="C82:K85"/>
  <mergeCells count="12">
    <mergeCell ref="G1:H1"/>
    <mergeCell ref="L2:V2"/>
    <mergeCell ref="E49:H49"/>
    <mergeCell ref="E51:H51"/>
    <mergeCell ref="E71:H71"/>
    <mergeCell ref="E73:H73"/>
    <mergeCell ref="E75:H75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7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142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s="1" customFormat="1" ht="22.5" customHeight="1">
      <c r="B9" s="43"/>
      <c r="C9" s="44"/>
      <c r="D9" s="44"/>
      <c r="E9" s="415" t="s">
        <v>1412</v>
      </c>
      <c r="F9" s="418"/>
      <c r="G9" s="418"/>
      <c r="H9" s="418"/>
      <c r="I9" s="129"/>
      <c r="J9" s="44"/>
      <c r="K9" s="47"/>
    </row>
    <row r="10" spans="1:70" s="1" customFormat="1">
      <c r="B10" s="43"/>
      <c r="C10" s="44"/>
      <c r="D10" s="38" t="s">
        <v>241</v>
      </c>
      <c r="E10" s="44"/>
      <c r="F10" s="44"/>
      <c r="G10" s="44"/>
      <c r="H10" s="44"/>
      <c r="I10" s="129"/>
      <c r="J10" s="44"/>
      <c r="K10" s="47"/>
    </row>
    <row r="11" spans="1:70" s="1" customFormat="1" ht="36.950000000000003" customHeight="1">
      <c r="B11" s="43"/>
      <c r="C11" s="44"/>
      <c r="D11" s="44"/>
      <c r="E11" s="417" t="s">
        <v>1422</v>
      </c>
      <c r="F11" s="418"/>
      <c r="G11" s="418"/>
      <c r="H11" s="418"/>
      <c r="I11" s="129"/>
      <c r="J11" s="44"/>
      <c r="K11" s="47"/>
    </row>
    <row r="12" spans="1:70" s="1" customFormat="1" ht="13.5">
      <c r="B12" s="43"/>
      <c r="C12" s="44"/>
      <c r="D12" s="44"/>
      <c r="E12" s="44"/>
      <c r="F12" s="44"/>
      <c r="G12" s="44"/>
      <c r="H12" s="44"/>
      <c r="I12" s="129"/>
      <c r="J12" s="44"/>
      <c r="K12" s="47"/>
    </row>
    <row r="13" spans="1:70" s="1" customFormat="1" ht="14.45" customHeight="1">
      <c r="B13" s="43"/>
      <c r="C13" s="44"/>
      <c r="D13" s="38" t="s">
        <v>20</v>
      </c>
      <c r="E13" s="44"/>
      <c r="F13" s="36" t="s">
        <v>21</v>
      </c>
      <c r="G13" s="44"/>
      <c r="H13" s="44"/>
      <c r="I13" s="130" t="s">
        <v>22</v>
      </c>
      <c r="J13" s="36" t="s">
        <v>34</v>
      </c>
      <c r="K13" s="47"/>
    </row>
    <row r="14" spans="1:70" s="1" customFormat="1" ht="14.45" customHeight="1">
      <c r="B14" s="43"/>
      <c r="C14" s="44"/>
      <c r="D14" s="38" t="s">
        <v>24</v>
      </c>
      <c r="E14" s="44"/>
      <c r="F14" s="36" t="s">
        <v>25</v>
      </c>
      <c r="G14" s="44"/>
      <c r="H14" s="44"/>
      <c r="I14" s="130" t="s">
        <v>26</v>
      </c>
      <c r="J14" s="131" t="str">
        <f>'Rekapitulace stavby'!AN8</f>
        <v>14. 11. 2017</v>
      </c>
      <c r="K14" s="47"/>
    </row>
    <row r="15" spans="1:70" s="1" customFormat="1" ht="10.9" customHeight="1">
      <c r="B15" s="43"/>
      <c r="C15" s="44"/>
      <c r="D15" s="44"/>
      <c r="E15" s="44"/>
      <c r="F15" s="44"/>
      <c r="G15" s="44"/>
      <c r="H15" s="44"/>
      <c r="I15" s="129"/>
      <c r="J15" s="44"/>
      <c r="K15" s="47"/>
    </row>
    <row r="16" spans="1:70" s="1" customFormat="1" ht="14.45" customHeight="1">
      <c r="B16" s="43"/>
      <c r="C16" s="44"/>
      <c r="D16" s="38" t="s">
        <v>32</v>
      </c>
      <c r="E16" s="44"/>
      <c r="F16" s="44"/>
      <c r="G16" s="44"/>
      <c r="H16" s="44"/>
      <c r="I16" s="130" t="s">
        <v>33</v>
      </c>
      <c r="J16" s="36" t="s">
        <v>34</v>
      </c>
      <c r="K16" s="47"/>
    </row>
    <row r="17" spans="2:11" s="1" customFormat="1" ht="18" customHeight="1">
      <c r="B17" s="43"/>
      <c r="C17" s="44"/>
      <c r="D17" s="44"/>
      <c r="E17" s="36" t="s">
        <v>35</v>
      </c>
      <c r="F17" s="44"/>
      <c r="G17" s="44"/>
      <c r="H17" s="44"/>
      <c r="I17" s="130" t="s">
        <v>36</v>
      </c>
      <c r="J17" s="36" t="s">
        <v>34</v>
      </c>
      <c r="K17" s="47"/>
    </row>
    <row r="18" spans="2:11" s="1" customFormat="1" ht="6.95" customHeight="1">
      <c r="B18" s="43"/>
      <c r="C18" s="44"/>
      <c r="D18" s="44"/>
      <c r="E18" s="44"/>
      <c r="F18" s="44"/>
      <c r="G18" s="44"/>
      <c r="H18" s="44"/>
      <c r="I18" s="129"/>
      <c r="J18" s="44"/>
      <c r="K18" s="47"/>
    </row>
    <row r="19" spans="2:11" s="1" customFormat="1" ht="14.45" customHeight="1">
      <c r="B19" s="43"/>
      <c r="C19" s="44"/>
      <c r="D19" s="38" t="s">
        <v>37</v>
      </c>
      <c r="E19" s="44"/>
      <c r="F19" s="44"/>
      <c r="G19" s="44"/>
      <c r="H19" s="44"/>
      <c r="I19" s="130" t="s">
        <v>33</v>
      </c>
      <c r="J19" s="36" t="str">
        <f>IF('Rekapitulace stavby'!AN13="Vyplň údaj","",IF('Rekapitulace stavby'!AN13="","",'Rekapitulace stavby'!AN13))</f>
        <v/>
      </c>
      <c r="K19" s="47"/>
    </row>
    <row r="20" spans="2:11" s="1" customFormat="1" ht="18" customHeight="1">
      <c r="B20" s="43"/>
      <c r="C20" s="44"/>
      <c r="D20" s="44"/>
      <c r="E20" s="36" t="str">
        <f>IF('Rekapitulace stavby'!E14="Vyplň údaj","",IF('Rekapitulace stavby'!E14="","",'Rekapitulace stavby'!E14))</f>
        <v/>
      </c>
      <c r="F20" s="44"/>
      <c r="G20" s="44"/>
      <c r="H20" s="44"/>
      <c r="I20" s="130" t="s">
        <v>36</v>
      </c>
      <c r="J20" s="36" t="str">
        <f>IF('Rekapitulace stavby'!AN14="Vyplň údaj","",IF('Rekapitulace stavby'!AN14="","",'Rekapitulace stavby'!AN14))</f>
        <v/>
      </c>
      <c r="K20" s="47"/>
    </row>
    <row r="21" spans="2:11" s="1" customFormat="1" ht="6.95" customHeight="1">
      <c r="B21" s="43"/>
      <c r="C21" s="44"/>
      <c r="D21" s="44"/>
      <c r="E21" s="44"/>
      <c r="F21" s="44"/>
      <c r="G21" s="44"/>
      <c r="H21" s="44"/>
      <c r="I21" s="129"/>
      <c r="J21" s="44"/>
      <c r="K21" s="47"/>
    </row>
    <row r="22" spans="2:11" s="1" customFormat="1" ht="14.45" customHeight="1">
      <c r="B22" s="43"/>
      <c r="C22" s="44"/>
      <c r="D22" s="38" t="s">
        <v>39</v>
      </c>
      <c r="E22" s="44"/>
      <c r="F22" s="44"/>
      <c r="G22" s="44"/>
      <c r="H22" s="44"/>
      <c r="I22" s="130" t="s">
        <v>33</v>
      </c>
      <c r="J22" s="36" t="s">
        <v>34</v>
      </c>
      <c r="K22" s="47"/>
    </row>
    <row r="23" spans="2:11" s="1" customFormat="1" ht="18" customHeight="1">
      <c r="B23" s="43"/>
      <c r="C23" s="44"/>
      <c r="D23" s="44"/>
      <c r="E23" s="36" t="s">
        <v>40</v>
      </c>
      <c r="F23" s="44"/>
      <c r="G23" s="44"/>
      <c r="H23" s="44"/>
      <c r="I23" s="130" t="s">
        <v>36</v>
      </c>
      <c r="J23" s="36" t="s">
        <v>34</v>
      </c>
      <c r="K23" s="47"/>
    </row>
    <row r="24" spans="2:11" s="1" customFormat="1" ht="6.95" customHeight="1">
      <c r="B24" s="43"/>
      <c r="C24" s="44"/>
      <c r="D24" s="44"/>
      <c r="E24" s="44"/>
      <c r="F24" s="44"/>
      <c r="G24" s="44"/>
      <c r="H24" s="44"/>
      <c r="I24" s="129"/>
      <c r="J24" s="44"/>
      <c r="K24" s="47"/>
    </row>
    <row r="25" spans="2:11" s="1" customFormat="1" ht="14.45" customHeight="1">
      <c r="B25" s="43"/>
      <c r="C25" s="44"/>
      <c r="D25" s="38" t="s">
        <v>42</v>
      </c>
      <c r="E25" s="44"/>
      <c r="F25" s="44"/>
      <c r="G25" s="44"/>
      <c r="H25" s="44"/>
      <c r="I25" s="129"/>
      <c r="J25" s="44"/>
      <c r="K25" s="47"/>
    </row>
    <row r="26" spans="2:11" s="7" customFormat="1" ht="22.5" customHeight="1">
      <c r="B26" s="132"/>
      <c r="C26" s="133"/>
      <c r="D26" s="133"/>
      <c r="E26" s="379" t="s">
        <v>34</v>
      </c>
      <c r="F26" s="379"/>
      <c r="G26" s="379"/>
      <c r="H26" s="379"/>
      <c r="I26" s="134"/>
      <c r="J26" s="133"/>
      <c r="K26" s="135"/>
    </row>
    <row r="27" spans="2:11" s="1" customFormat="1" ht="6.95" customHeight="1">
      <c r="B27" s="43"/>
      <c r="C27" s="44"/>
      <c r="D27" s="44"/>
      <c r="E27" s="44"/>
      <c r="F27" s="44"/>
      <c r="G27" s="44"/>
      <c r="H27" s="44"/>
      <c r="I27" s="129"/>
      <c r="J27" s="44"/>
      <c r="K27" s="47"/>
    </row>
    <row r="28" spans="2:11" s="1" customFormat="1" ht="6.95" customHeight="1">
      <c r="B28" s="43"/>
      <c r="C28" s="44"/>
      <c r="D28" s="87"/>
      <c r="E28" s="87"/>
      <c r="F28" s="87"/>
      <c r="G28" s="87"/>
      <c r="H28" s="87"/>
      <c r="I28" s="136"/>
      <c r="J28" s="87"/>
      <c r="K28" s="137"/>
    </row>
    <row r="29" spans="2:11" s="1" customFormat="1" ht="25.35" customHeight="1">
      <c r="B29" s="43"/>
      <c r="C29" s="44"/>
      <c r="D29" s="138" t="s">
        <v>44</v>
      </c>
      <c r="E29" s="44"/>
      <c r="F29" s="44"/>
      <c r="G29" s="44"/>
      <c r="H29" s="44"/>
      <c r="I29" s="129"/>
      <c r="J29" s="139">
        <f>ROUND(J83,2)</f>
        <v>0</v>
      </c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14.45" customHeight="1">
      <c r="B31" s="43"/>
      <c r="C31" s="44"/>
      <c r="D31" s="44"/>
      <c r="E31" s="44"/>
      <c r="F31" s="48" t="s">
        <v>46</v>
      </c>
      <c r="G31" s="44"/>
      <c r="H31" s="44"/>
      <c r="I31" s="140" t="s">
        <v>45</v>
      </c>
      <c r="J31" s="48" t="s">
        <v>47</v>
      </c>
      <c r="K31" s="47"/>
    </row>
    <row r="32" spans="2:11" s="1" customFormat="1" ht="14.45" customHeight="1">
      <c r="B32" s="43"/>
      <c r="C32" s="44"/>
      <c r="D32" s="51" t="s">
        <v>48</v>
      </c>
      <c r="E32" s="51" t="s">
        <v>49</v>
      </c>
      <c r="F32" s="141">
        <f>ROUND(SUM(BE83:BE86), 2)</f>
        <v>0</v>
      </c>
      <c r="G32" s="44"/>
      <c r="H32" s="44"/>
      <c r="I32" s="142">
        <v>0.21</v>
      </c>
      <c r="J32" s="141">
        <f>ROUND(ROUND((SUM(BE83:BE86)), 2)*I32, 2)</f>
        <v>0</v>
      </c>
      <c r="K32" s="47"/>
    </row>
    <row r="33" spans="2:11" s="1" customFormat="1" ht="14.45" customHeight="1">
      <c r="B33" s="43"/>
      <c r="C33" s="44"/>
      <c r="D33" s="44"/>
      <c r="E33" s="51" t="s">
        <v>50</v>
      </c>
      <c r="F33" s="141">
        <f>ROUND(SUM(BF83:BF86), 2)</f>
        <v>0</v>
      </c>
      <c r="G33" s="44"/>
      <c r="H33" s="44"/>
      <c r="I33" s="142">
        <v>0.15</v>
      </c>
      <c r="J33" s="141">
        <f>ROUND(ROUND((SUM(BF83:BF86)), 2)*I33, 2)</f>
        <v>0</v>
      </c>
      <c r="K33" s="47"/>
    </row>
    <row r="34" spans="2:11" s="1" customFormat="1" ht="14.45" hidden="1" customHeight="1">
      <c r="B34" s="43"/>
      <c r="C34" s="44"/>
      <c r="D34" s="44"/>
      <c r="E34" s="51" t="s">
        <v>51</v>
      </c>
      <c r="F34" s="141">
        <f>ROUND(SUM(BG83:BG86), 2)</f>
        <v>0</v>
      </c>
      <c r="G34" s="44"/>
      <c r="H34" s="44"/>
      <c r="I34" s="142">
        <v>0.21</v>
      </c>
      <c r="J34" s="141">
        <v>0</v>
      </c>
      <c r="K34" s="47"/>
    </row>
    <row r="35" spans="2:11" s="1" customFormat="1" ht="14.45" hidden="1" customHeight="1">
      <c r="B35" s="43"/>
      <c r="C35" s="44"/>
      <c r="D35" s="44"/>
      <c r="E35" s="51" t="s">
        <v>52</v>
      </c>
      <c r="F35" s="141">
        <f>ROUND(SUM(BH83:BH86), 2)</f>
        <v>0</v>
      </c>
      <c r="G35" s="44"/>
      <c r="H35" s="44"/>
      <c r="I35" s="142">
        <v>0.15</v>
      </c>
      <c r="J35" s="141"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53</v>
      </c>
      <c r="F36" s="141">
        <f>ROUND(SUM(BI83:BI86), 2)</f>
        <v>0</v>
      </c>
      <c r="G36" s="44"/>
      <c r="H36" s="44"/>
      <c r="I36" s="142">
        <v>0</v>
      </c>
      <c r="J36" s="141">
        <v>0</v>
      </c>
      <c r="K36" s="47"/>
    </row>
    <row r="37" spans="2:11" s="1" customFormat="1" ht="6.95" customHeight="1">
      <c r="B37" s="43"/>
      <c r="C37" s="44"/>
      <c r="D37" s="44"/>
      <c r="E37" s="44"/>
      <c r="F37" s="44"/>
      <c r="G37" s="44"/>
      <c r="H37" s="44"/>
      <c r="I37" s="129"/>
      <c r="J37" s="44"/>
      <c r="K37" s="47"/>
    </row>
    <row r="38" spans="2:11" s="1" customFormat="1" ht="25.35" customHeight="1">
      <c r="B38" s="43"/>
      <c r="C38" s="143"/>
      <c r="D38" s="144" t="s">
        <v>54</v>
      </c>
      <c r="E38" s="81"/>
      <c r="F38" s="81"/>
      <c r="G38" s="145" t="s">
        <v>55</v>
      </c>
      <c r="H38" s="146" t="s">
        <v>56</v>
      </c>
      <c r="I38" s="147"/>
      <c r="J38" s="148">
        <f>SUM(J29:J36)</f>
        <v>0</v>
      </c>
      <c r="K38" s="149"/>
    </row>
    <row r="39" spans="2:11" s="1" customFormat="1" ht="14.45" customHeight="1">
      <c r="B39" s="58"/>
      <c r="C39" s="59"/>
      <c r="D39" s="59"/>
      <c r="E39" s="59"/>
      <c r="F39" s="59"/>
      <c r="G39" s="59"/>
      <c r="H39" s="59"/>
      <c r="I39" s="150"/>
      <c r="J39" s="59"/>
      <c r="K39" s="60"/>
    </row>
    <row r="43" spans="2:11" s="1" customFormat="1" ht="6.95" customHeight="1">
      <c r="B43" s="151"/>
      <c r="C43" s="152"/>
      <c r="D43" s="152"/>
      <c r="E43" s="152"/>
      <c r="F43" s="152"/>
      <c r="G43" s="152"/>
      <c r="H43" s="152"/>
      <c r="I43" s="153"/>
      <c r="J43" s="152"/>
      <c r="K43" s="154"/>
    </row>
    <row r="44" spans="2:11" s="1" customFormat="1" ht="36.950000000000003" customHeight="1">
      <c r="B44" s="43"/>
      <c r="C44" s="31" t="s">
        <v>151</v>
      </c>
      <c r="D44" s="44"/>
      <c r="E44" s="44"/>
      <c r="F44" s="44"/>
      <c r="G44" s="44"/>
      <c r="H44" s="44"/>
      <c r="I44" s="129"/>
      <c r="J44" s="44"/>
      <c r="K44" s="47"/>
    </row>
    <row r="45" spans="2:11" s="1" customFormat="1" ht="6.95" customHeight="1">
      <c r="B45" s="43"/>
      <c r="C45" s="44"/>
      <c r="D45" s="44"/>
      <c r="E45" s="44"/>
      <c r="F45" s="44"/>
      <c r="G45" s="44"/>
      <c r="H45" s="44"/>
      <c r="I45" s="129"/>
      <c r="J45" s="44"/>
      <c r="K45" s="47"/>
    </row>
    <row r="46" spans="2:11" s="1" customFormat="1" ht="14.45" customHeight="1">
      <c r="B46" s="43"/>
      <c r="C46" s="38" t="s">
        <v>18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22.5" customHeight="1">
      <c r="B47" s="43"/>
      <c r="C47" s="44"/>
      <c r="D47" s="44"/>
      <c r="E47" s="415" t="str">
        <f>E7</f>
        <v>Jednotka NIP a DIOP v budově D2</v>
      </c>
      <c r="F47" s="416"/>
      <c r="G47" s="416"/>
      <c r="H47" s="416"/>
      <c r="I47" s="129"/>
      <c r="J47" s="44"/>
      <c r="K47" s="47"/>
    </row>
    <row r="48" spans="2:11">
      <c r="B48" s="29"/>
      <c r="C48" s="38" t="s">
        <v>149</v>
      </c>
      <c r="D48" s="30"/>
      <c r="E48" s="30"/>
      <c r="F48" s="30"/>
      <c r="G48" s="30"/>
      <c r="H48" s="30"/>
      <c r="I48" s="128"/>
      <c r="J48" s="30"/>
      <c r="K48" s="32"/>
    </row>
    <row r="49" spans="2:47" s="1" customFormat="1" ht="22.5" customHeight="1">
      <c r="B49" s="43"/>
      <c r="C49" s="44"/>
      <c r="D49" s="44"/>
      <c r="E49" s="415" t="s">
        <v>1412</v>
      </c>
      <c r="F49" s="418"/>
      <c r="G49" s="418"/>
      <c r="H49" s="418"/>
      <c r="I49" s="129"/>
      <c r="J49" s="44"/>
      <c r="K49" s="47"/>
    </row>
    <row r="50" spans="2:47" s="1" customFormat="1" ht="14.45" customHeight="1">
      <c r="B50" s="43"/>
      <c r="C50" s="38" t="s">
        <v>241</v>
      </c>
      <c r="D50" s="44"/>
      <c r="E50" s="44"/>
      <c r="F50" s="44"/>
      <c r="G50" s="44"/>
      <c r="H50" s="44"/>
      <c r="I50" s="129"/>
      <c r="J50" s="44"/>
      <c r="K50" s="47"/>
    </row>
    <row r="51" spans="2:47" s="1" customFormat="1" ht="23.25" customHeight="1">
      <c r="B51" s="43"/>
      <c r="C51" s="44"/>
      <c r="D51" s="44"/>
      <c r="E51" s="417" t="str">
        <f>E11</f>
        <v>D.2.4 - Interiér</v>
      </c>
      <c r="F51" s="418"/>
      <c r="G51" s="418"/>
      <c r="H51" s="418"/>
      <c r="I51" s="129"/>
      <c r="J51" s="44"/>
      <c r="K51" s="47"/>
    </row>
    <row r="52" spans="2:47" s="1" customFormat="1" ht="6.95" customHeight="1">
      <c r="B52" s="43"/>
      <c r="C52" s="44"/>
      <c r="D52" s="44"/>
      <c r="E52" s="44"/>
      <c r="F52" s="44"/>
      <c r="G52" s="44"/>
      <c r="H52" s="44"/>
      <c r="I52" s="129"/>
      <c r="J52" s="44"/>
      <c r="K52" s="47"/>
    </row>
    <row r="53" spans="2:47" s="1" customFormat="1" ht="18" customHeight="1">
      <c r="B53" s="43"/>
      <c r="C53" s="38" t="s">
        <v>24</v>
      </c>
      <c r="D53" s="44"/>
      <c r="E53" s="44"/>
      <c r="F53" s="36" t="str">
        <f>F14</f>
        <v>Olomouc</v>
      </c>
      <c r="G53" s="44"/>
      <c r="H53" s="44"/>
      <c r="I53" s="130" t="s">
        <v>26</v>
      </c>
      <c r="J53" s="131" t="str">
        <f>IF(J14="","",J14)</f>
        <v>14. 11. 2017</v>
      </c>
      <c r="K53" s="47"/>
    </row>
    <row r="54" spans="2:47" s="1" customFormat="1" ht="6.95" customHeight="1">
      <c r="B54" s="43"/>
      <c r="C54" s="44"/>
      <c r="D54" s="44"/>
      <c r="E54" s="44"/>
      <c r="F54" s="44"/>
      <c r="G54" s="44"/>
      <c r="H54" s="44"/>
      <c r="I54" s="129"/>
      <c r="J54" s="44"/>
      <c r="K54" s="47"/>
    </row>
    <row r="55" spans="2:47" s="1" customFormat="1">
      <c r="B55" s="43"/>
      <c r="C55" s="38" t="s">
        <v>32</v>
      </c>
      <c r="D55" s="44"/>
      <c r="E55" s="44"/>
      <c r="F55" s="36" t="str">
        <f>E17</f>
        <v>Fakultní nemocnice Olomouc, příspěvková organizace</v>
      </c>
      <c r="G55" s="44"/>
      <c r="H55" s="44"/>
      <c r="I55" s="130" t="s">
        <v>39</v>
      </c>
      <c r="J55" s="36" t="str">
        <f>E23</f>
        <v>PPS KANIA</v>
      </c>
      <c r="K55" s="47"/>
    </row>
    <row r="56" spans="2:47" s="1" customFormat="1" ht="14.45" customHeight="1">
      <c r="B56" s="43"/>
      <c r="C56" s="38" t="s">
        <v>37</v>
      </c>
      <c r="D56" s="44"/>
      <c r="E56" s="44"/>
      <c r="F56" s="36" t="str">
        <f>IF(E20="","",E20)</f>
        <v/>
      </c>
      <c r="G56" s="44"/>
      <c r="H56" s="44"/>
      <c r="I56" s="129"/>
      <c r="J56" s="44"/>
      <c r="K56" s="47"/>
    </row>
    <row r="57" spans="2:47" s="1" customFormat="1" ht="10.35" customHeight="1">
      <c r="B57" s="43"/>
      <c r="C57" s="44"/>
      <c r="D57" s="44"/>
      <c r="E57" s="44"/>
      <c r="F57" s="44"/>
      <c r="G57" s="44"/>
      <c r="H57" s="44"/>
      <c r="I57" s="129"/>
      <c r="J57" s="44"/>
      <c r="K57" s="47"/>
    </row>
    <row r="58" spans="2:47" s="1" customFormat="1" ht="29.25" customHeight="1">
      <c r="B58" s="43"/>
      <c r="C58" s="155" t="s">
        <v>152</v>
      </c>
      <c r="D58" s="143"/>
      <c r="E58" s="143"/>
      <c r="F58" s="143"/>
      <c r="G58" s="143"/>
      <c r="H58" s="143"/>
      <c r="I58" s="156"/>
      <c r="J58" s="157" t="s">
        <v>153</v>
      </c>
      <c r="K58" s="158"/>
    </row>
    <row r="59" spans="2:47" s="1" customFormat="1" ht="10.35" customHeight="1">
      <c r="B59" s="43"/>
      <c r="C59" s="44"/>
      <c r="D59" s="44"/>
      <c r="E59" s="44"/>
      <c r="F59" s="44"/>
      <c r="G59" s="44"/>
      <c r="H59" s="44"/>
      <c r="I59" s="129"/>
      <c r="J59" s="44"/>
      <c r="K59" s="47"/>
    </row>
    <row r="60" spans="2:47" s="1" customFormat="1" ht="29.25" customHeight="1">
      <c r="B60" s="43"/>
      <c r="C60" s="159" t="s">
        <v>154</v>
      </c>
      <c r="D60" s="44"/>
      <c r="E60" s="44"/>
      <c r="F60" s="44"/>
      <c r="G60" s="44"/>
      <c r="H60" s="44"/>
      <c r="I60" s="129"/>
      <c r="J60" s="139">
        <f>J83</f>
        <v>0</v>
      </c>
      <c r="K60" s="47"/>
      <c r="AU60" s="25" t="s">
        <v>155</v>
      </c>
    </row>
    <row r="61" spans="2:47" s="8" customFormat="1" ht="24.95" customHeight="1">
      <c r="B61" s="160"/>
      <c r="C61" s="161"/>
      <c r="D61" s="162" t="s">
        <v>249</v>
      </c>
      <c r="E61" s="163"/>
      <c r="F61" s="163"/>
      <c r="G61" s="163"/>
      <c r="H61" s="163"/>
      <c r="I61" s="164"/>
      <c r="J61" s="165">
        <f>J84</f>
        <v>0</v>
      </c>
      <c r="K61" s="166"/>
    </row>
    <row r="62" spans="2:47" s="1" customFormat="1" ht="21.75" customHeight="1">
      <c r="B62" s="43"/>
      <c r="C62" s="44"/>
      <c r="D62" s="44"/>
      <c r="E62" s="44"/>
      <c r="F62" s="44"/>
      <c r="G62" s="44"/>
      <c r="H62" s="44"/>
      <c r="I62" s="129"/>
      <c r="J62" s="44"/>
      <c r="K62" s="47"/>
    </row>
    <row r="63" spans="2:47" s="1" customFormat="1" ht="6.95" customHeight="1">
      <c r="B63" s="58"/>
      <c r="C63" s="59"/>
      <c r="D63" s="59"/>
      <c r="E63" s="59"/>
      <c r="F63" s="59"/>
      <c r="G63" s="59"/>
      <c r="H63" s="59"/>
      <c r="I63" s="150"/>
      <c r="J63" s="59"/>
      <c r="K63" s="60"/>
    </row>
    <row r="67" spans="2:12" s="1" customFormat="1" ht="6.95" customHeight="1">
      <c r="B67" s="61"/>
      <c r="C67" s="62"/>
      <c r="D67" s="62"/>
      <c r="E67" s="62"/>
      <c r="F67" s="62"/>
      <c r="G67" s="62"/>
      <c r="H67" s="62"/>
      <c r="I67" s="153"/>
      <c r="J67" s="62"/>
      <c r="K67" s="62"/>
      <c r="L67" s="63"/>
    </row>
    <row r="68" spans="2:12" s="1" customFormat="1" ht="36.950000000000003" customHeight="1">
      <c r="B68" s="43"/>
      <c r="C68" s="64" t="s">
        <v>163</v>
      </c>
      <c r="D68" s="65"/>
      <c r="E68" s="65"/>
      <c r="F68" s="65"/>
      <c r="G68" s="65"/>
      <c r="H68" s="65"/>
      <c r="I68" s="174"/>
      <c r="J68" s="65"/>
      <c r="K68" s="65"/>
      <c r="L68" s="63"/>
    </row>
    <row r="69" spans="2:12" s="1" customFormat="1" ht="6.95" customHeight="1">
      <c r="B69" s="43"/>
      <c r="C69" s="65"/>
      <c r="D69" s="65"/>
      <c r="E69" s="65"/>
      <c r="F69" s="65"/>
      <c r="G69" s="65"/>
      <c r="H69" s="65"/>
      <c r="I69" s="174"/>
      <c r="J69" s="65"/>
      <c r="K69" s="65"/>
      <c r="L69" s="63"/>
    </row>
    <row r="70" spans="2:12" s="1" customFormat="1" ht="14.45" customHeight="1">
      <c r="B70" s="43"/>
      <c r="C70" s="67" t="s">
        <v>18</v>
      </c>
      <c r="D70" s="65"/>
      <c r="E70" s="65"/>
      <c r="F70" s="65"/>
      <c r="G70" s="65"/>
      <c r="H70" s="65"/>
      <c r="I70" s="174"/>
      <c r="J70" s="65"/>
      <c r="K70" s="65"/>
      <c r="L70" s="63"/>
    </row>
    <row r="71" spans="2:12" s="1" customFormat="1" ht="22.5" customHeight="1">
      <c r="B71" s="43"/>
      <c r="C71" s="65"/>
      <c r="D71" s="65"/>
      <c r="E71" s="419" t="str">
        <f>E7</f>
        <v>Jednotka NIP a DIOP v budově D2</v>
      </c>
      <c r="F71" s="420"/>
      <c r="G71" s="420"/>
      <c r="H71" s="420"/>
      <c r="I71" s="174"/>
      <c r="J71" s="65"/>
      <c r="K71" s="65"/>
      <c r="L71" s="63"/>
    </row>
    <row r="72" spans="2:12">
      <c r="B72" s="29"/>
      <c r="C72" s="67" t="s">
        <v>149</v>
      </c>
      <c r="D72" s="224"/>
      <c r="E72" s="224"/>
      <c r="F72" s="224"/>
      <c r="G72" s="224"/>
      <c r="H72" s="224"/>
      <c r="J72" s="224"/>
      <c r="K72" s="224"/>
      <c r="L72" s="225"/>
    </row>
    <row r="73" spans="2:12" s="1" customFormat="1" ht="22.5" customHeight="1">
      <c r="B73" s="43"/>
      <c r="C73" s="65"/>
      <c r="D73" s="65"/>
      <c r="E73" s="419" t="s">
        <v>1412</v>
      </c>
      <c r="F73" s="421"/>
      <c r="G73" s="421"/>
      <c r="H73" s="421"/>
      <c r="I73" s="174"/>
      <c r="J73" s="65"/>
      <c r="K73" s="65"/>
      <c r="L73" s="63"/>
    </row>
    <row r="74" spans="2:12" s="1" customFormat="1" ht="14.45" customHeight="1">
      <c r="B74" s="43"/>
      <c r="C74" s="67" t="s">
        <v>241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3.25" customHeight="1">
      <c r="B75" s="43"/>
      <c r="C75" s="65"/>
      <c r="D75" s="65"/>
      <c r="E75" s="390" t="str">
        <f>E11</f>
        <v>D.2.4 - Interiér</v>
      </c>
      <c r="F75" s="421"/>
      <c r="G75" s="421"/>
      <c r="H75" s="421"/>
      <c r="I75" s="174"/>
      <c r="J75" s="65"/>
      <c r="K75" s="65"/>
      <c r="L75" s="63"/>
    </row>
    <row r="76" spans="2:12" s="1" customFormat="1" ht="6.95" customHeight="1">
      <c r="B76" s="43"/>
      <c r="C76" s="65"/>
      <c r="D76" s="65"/>
      <c r="E76" s="65"/>
      <c r="F76" s="65"/>
      <c r="G76" s="65"/>
      <c r="H76" s="65"/>
      <c r="I76" s="174"/>
      <c r="J76" s="65"/>
      <c r="K76" s="65"/>
      <c r="L76" s="63"/>
    </row>
    <row r="77" spans="2:12" s="1" customFormat="1" ht="18" customHeight="1">
      <c r="B77" s="43"/>
      <c r="C77" s="67" t="s">
        <v>24</v>
      </c>
      <c r="D77" s="65"/>
      <c r="E77" s="65"/>
      <c r="F77" s="175" t="str">
        <f>F14</f>
        <v>Olomouc</v>
      </c>
      <c r="G77" s="65"/>
      <c r="H77" s="65"/>
      <c r="I77" s="176" t="s">
        <v>26</v>
      </c>
      <c r="J77" s="75" t="str">
        <f>IF(J14="","",J14)</f>
        <v>14. 11. 2017</v>
      </c>
      <c r="K77" s="65"/>
      <c r="L77" s="63"/>
    </row>
    <row r="78" spans="2:12" s="1" customFormat="1" ht="6.95" customHeight="1">
      <c r="B78" s="43"/>
      <c r="C78" s="65"/>
      <c r="D78" s="65"/>
      <c r="E78" s="65"/>
      <c r="F78" s="65"/>
      <c r="G78" s="65"/>
      <c r="H78" s="65"/>
      <c r="I78" s="174"/>
      <c r="J78" s="65"/>
      <c r="K78" s="65"/>
      <c r="L78" s="63"/>
    </row>
    <row r="79" spans="2:12" s="1" customFormat="1">
      <c r="B79" s="43"/>
      <c r="C79" s="67" t="s">
        <v>32</v>
      </c>
      <c r="D79" s="65"/>
      <c r="E79" s="65"/>
      <c r="F79" s="175" t="str">
        <f>E17</f>
        <v>Fakultní nemocnice Olomouc, příspěvková organizace</v>
      </c>
      <c r="G79" s="65"/>
      <c r="H79" s="65"/>
      <c r="I79" s="176" t="s">
        <v>39</v>
      </c>
      <c r="J79" s="175" t="str">
        <f>E23</f>
        <v>PPS KANIA</v>
      </c>
      <c r="K79" s="65"/>
      <c r="L79" s="63"/>
    </row>
    <row r="80" spans="2:12" s="1" customFormat="1" ht="14.45" customHeight="1">
      <c r="B80" s="43"/>
      <c r="C80" s="67" t="s">
        <v>37</v>
      </c>
      <c r="D80" s="65"/>
      <c r="E80" s="65"/>
      <c r="F80" s="175" t="str">
        <f>IF(E20="","",E20)</f>
        <v/>
      </c>
      <c r="G80" s="65"/>
      <c r="H80" s="65"/>
      <c r="I80" s="174"/>
      <c r="J80" s="65"/>
      <c r="K80" s="65"/>
      <c r="L80" s="63"/>
    </row>
    <row r="81" spans="2:65" s="1" customFormat="1" ht="10.35" customHeight="1">
      <c r="B81" s="43"/>
      <c r="C81" s="65"/>
      <c r="D81" s="65"/>
      <c r="E81" s="65"/>
      <c r="F81" s="65"/>
      <c r="G81" s="65"/>
      <c r="H81" s="65"/>
      <c r="I81" s="174"/>
      <c r="J81" s="65"/>
      <c r="K81" s="65"/>
      <c r="L81" s="63"/>
    </row>
    <row r="82" spans="2:65" s="10" customFormat="1" ht="29.25" customHeight="1">
      <c r="B82" s="177"/>
      <c r="C82" s="178" t="s">
        <v>164</v>
      </c>
      <c r="D82" s="179" t="s">
        <v>63</v>
      </c>
      <c r="E82" s="179" t="s">
        <v>59</v>
      </c>
      <c r="F82" s="179" t="s">
        <v>165</v>
      </c>
      <c r="G82" s="179" t="s">
        <v>166</v>
      </c>
      <c r="H82" s="179" t="s">
        <v>167</v>
      </c>
      <c r="I82" s="180" t="s">
        <v>168</v>
      </c>
      <c r="J82" s="179" t="s">
        <v>153</v>
      </c>
      <c r="K82" s="181" t="s">
        <v>169</v>
      </c>
      <c r="L82" s="182"/>
      <c r="M82" s="83" t="s">
        <v>170</v>
      </c>
      <c r="N82" s="84" t="s">
        <v>48</v>
      </c>
      <c r="O82" s="84" t="s">
        <v>171</v>
      </c>
      <c r="P82" s="84" t="s">
        <v>172</v>
      </c>
      <c r="Q82" s="84" t="s">
        <v>173</v>
      </c>
      <c r="R82" s="84" t="s">
        <v>174</v>
      </c>
      <c r="S82" s="84" t="s">
        <v>175</v>
      </c>
      <c r="T82" s="85" t="s">
        <v>176</v>
      </c>
    </row>
    <row r="83" spans="2:65" s="1" customFormat="1" ht="29.25" customHeight="1">
      <c r="B83" s="43"/>
      <c r="C83" s="89" t="s">
        <v>154</v>
      </c>
      <c r="D83" s="65"/>
      <c r="E83" s="65"/>
      <c r="F83" s="65"/>
      <c r="G83" s="65"/>
      <c r="H83" s="65"/>
      <c r="I83" s="174"/>
      <c r="J83" s="183">
        <f>BK83</f>
        <v>0</v>
      </c>
      <c r="K83" s="65"/>
      <c r="L83" s="63"/>
      <c r="M83" s="86"/>
      <c r="N83" s="87"/>
      <c r="O83" s="87"/>
      <c r="P83" s="184">
        <f>P84</f>
        <v>0</v>
      </c>
      <c r="Q83" s="87"/>
      <c r="R83" s="184">
        <f>R84</f>
        <v>0</v>
      </c>
      <c r="S83" s="87"/>
      <c r="T83" s="185">
        <f>T84</f>
        <v>0</v>
      </c>
      <c r="AT83" s="25" t="s">
        <v>77</v>
      </c>
      <c r="AU83" s="25" t="s">
        <v>155</v>
      </c>
      <c r="BK83" s="186">
        <f>BK84</f>
        <v>0</v>
      </c>
    </row>
    <row r="84" spans="2:65" s="11" customFormat="1" ht="37.35" customHeight="1">
      <c r="B84" s="187"/>
      <c r="C84" s="188"/>
      <c r="D84" s="201" t="s">
        <v>77</v>
      </c>
      <c r="E84" s="286" t="s">
        <v>603</v>
      </c>
      <c r="F84" s="286" t="s">
        <v>604</v>
      </c>
      <c r="G84" s="188"/>
      <c r="H84" s="188"/>
      <c r="I84" s="191"/>
      <c r="J84" s="287">
        <f>BK84</f>
        <v>0</v>
      </c>
      <c r="K84" s="188"/>
      <c r="L84" s="193"/>
      <c r="M84" s="194"/>
      <c r="N84" s="195"/>
      <c r="O84" s="195"/>
      <c r="P84" s="196">
        <f>SUM(P85:P86)</f>
        <v>0</v>
      </c>
      <c r="Q84" s="195"/>
      <c r="R84" s="196">
        <f>SUM(R85:R86)</f>
        <v>0</v>
      </c>
      <c r="S84" s="195"/>
      <c r="T84" s="197">
        <f>SUM(T85:T86)</f>
        <v>0</v>
      </c>
      <c r="AR84" s="198" t="s">
        <v>88</v>
      </c>
      <c r="AT84" s="199" t="s">
        <v>77</v>
      </c>
      <c r="AU84" s="199" t="s">
        <v>78</v>
      </c>
      <c r="AY84" s="198" t="s">
        <v>179</v>
      </c>
      <c r="BK84" s="200">
        <f>SUM(BK85:BK86)</f>
        <v>0</v>
      </c>
    </row>
    <row r="85" spans="2:65" s="1" customFormat="1" ht="22.5" customHeight="1">
      <c r="B85" s="43"/>
      <c r="C85" s="204" t="s">
        <v>86</v>
      </c>
      <c r="D85" s="204" t="s">
        <v>182</v>
      </c>
      <c r="E85" s="205" t="s">
        <v>1390</v>
      </c>
      <c r="F85" s="206" t="s">
        <v>1423</v>
      </c>
      <c r="G85" s="207" t="s">
        <v>727</v>
      </c>
      <c r="H85" s="208">
        <v>1</v>
      </c>
      <c r="I85" s="209"/>
      <c r="J85" s="210">
        <f>ROUND(I85*H85,2)</f>
        <v>0</v>
      </c>
      <c r="K85" s="206" t="s">
        <v>34</v>
      </c>
      <c r="L85" s="63"/>
      <c r="M85" s="211" t="s">
        <v>34</v>
      </c>
      <c r="N85" s="212" t="s">
        <v>49</v>
      </c>
      <c r="O85" s="44"/>
      <c r="P85" s="213">
        <f>O85*H85</f>
        <v>0</v>
      </c>
      <c r="Q85" s="213">
        <v>0</v>
      </c>
      <c r="R85" s="213">
        <f>Q85*H85</f>
        <v>0</v>
      </c>
      <c r="S85" s="213">
        <v>0</v>
      </c>
      <c r="T85" s="214">
        <f>S85*H85</f>
        <v>0</v>
      </c>
      <c r="AR85" s="25" t="s">
        <v>337</v>
      </c>
      <c r="AT85" s="25" t="s">
        <v>182</v>
      </c>
      <c r="AU85" s="25" t="s">
        <v>86</v>
      </c>
      <c r="AY85" s="25" t="s">
        <v>179</v>
      </c>
      <c r="BE85" s="215">
        <f>IF(N85="základní",J85,0)</f>
        <v>0</v>
      </c>
      <c r="BF85" s="215">
        <f>IF(N85="snížená",J85,0)</f>
        <v>0</v>
      </c>
      <c r="BG85" s="215">
        <f>IF(N85="zákl. přenesená",J85,0)</f>
        <v>0</v>
      </c>
      <c r="BH85" s="215">
        <f>IF(N85="sníž. přenesená",J85,0)</f>
        <v>0</v>
      </c>
      <c r="BI85" s="215">
        <f>IF(N85="nulová",J85,0)</f>
        <v>0</v>
      </c>
      <c r="BJ85" s="25" t="s">
        <v>86</v>
      </c>
      <c r="BK85" s="215">
        <f>ROUND(I85*H85,2)</f>
        <v>0</v>
      </c>
      <c r="BL85" s="25" t="s">
        <v>337</v>
      </c>
      <c r="BM85" s="25" t="s">
        <v>1424</v>
      </c>
    </row>
    <row r="86" spans="2:65" s="1" customFormat="1" ht="22.5" customHeight="1">
      <c r="B86" s="43"/>
      <c r="C86" s="204" t="s">
        <v>88</v>
      </c>
      <c r="D86" s="204" t="s">
        <v>182</v>
      </c>
      <c r="E86" s="205" t="s">
        <v>1425</v>
      </c>
      <c r="F86" s="206" t="s">
        <v>1426</v>
      </c>
      <c r="G86" s="207" t="s">
        <v>727</v>
      </c>
      <c r="H86" s="208">
        <v>1</v>
      </c>
      <c r="I86" s="209"/>
      <c r="J86" s="210">
        <f>ROUND(I86*H86,2)</f>
        <v>0</v>
      </c>
      <c r="K86" s="206" t="s">
        <v>34</v>
      </c>
      <c r="L86" s="63"/>
      <c r="M86" s="211" t="s">
        <v>34</v>
      </c>
      <c r="N86" s="288" t="s">
        <v>49</v>
      </c>
      <c r="O86" s="222"/>
      <c r="P86" s="289">
        <f>O86*H86</f>
        <v>0</v>
      </c>
      <c r="Q86" s="289">
        <v>0</v>
      </c>
      <c r="R86" s="289">
        <f>Q86*H86</f>
        <v>0</v>
      </c>
      <c r="S86" s="289">
        <v>0</v>
      </c>
      <c r="T86" s="290">
        <f>S86*H86</f>
        <v>0</v>
      </c>
      <c r="AR86" s="25" t="s">
        <v>337</v>
      </c>
      <c r="AT86" s="25" t="s">
        <v>182</v>
      </c>
      <c r="AU86" s="25" t="s">
        <v>86</v>
      </c>
      <c r="AY86" s="25" t="s">
        <v>179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25" t="s">
        <v>86</v>
      </c>
      <c r="BK86" s="215">
        <f>ROUND(I86*H86,2)</f>
        <v>0</v>
      </c>
      <c r="BL86" s="25" t="s">
        <v>337</v>
      </c>
      <c r="BM86" s="25" t="s">
        <v>1427</v>
      </c>
    </row>
    <row r="87" spans="2:65" s="1" customFormat="1" ht="6.95" customHeight="1">
      <c r="B87" s="58"/>
      <c r="C87" s="59"/>
      <c r="D87" s="59"/>
      <c r="E87" s="59"/>
      <c r="F87" s="59"/>
      <c r="G87" s="59"/>
      <c r="H87" s="59"/>
      <c r="I87" s="150"/>
      <c r="J87" s="59"/>
      <c r="K87" s="59"/>
      <c r="L87" s="63"/>
    </row>
  </sheetData>
  <sheetProtection algorithmName="SHA-512" hashValue="kfa8RPxyczrFoQA88jsup79PLvwra5sx1nCxbmW6F0G6/YyjOuxTAOMTVE+pUB79mJ5PTiNhJSdIEea4n5o2CQ==" saltValue="aGQKL9ONjdUVMlr1palNXw==" spinCount="100000" sheet="1" objects="1" scenarios="1" formatCells="0" formatColumns="0" formatRows="0" sort="0" autoFilter="0"/>
  <autoFilter ref="C82:K86"/>
  <mergeCells count="12">
    <mergeCell ref="G1:H1"/>
    <mergeCell ref="L2:V2"/>
    <mergeCell ref="E49:H49"/>
    <mergeCell ref="E51:H51"/>
    <mergeCell ref="E71:H71"/>
    <mergeCell ref="E73:H73"/>
    <mergeCell ref="E75:H75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6"/>
  <sheetViews>
    <sheetView showGridLines="0" zoomScaleNormal="100" workbookViewId="0"/>
  </sheetViews>
  <sheetFormatPr defaultRowHeight="13.5"/>
  <cols>
    <col min="1" max="1" width="8.33203125" style="294" customWidth="1"/>
    <col min="2" max="2" width="1.6640625" style="294" customWidth="1"/>
    <col min="3" max="4" width="5" style="294" customWidth="1"/>
    <col min="5" max="5" width="11.6640625" style="294" customWidth="1"/>
    <col min="6" max="6" width="9.1640625" style="294" customWidth="1"/>
    <col min="7" max="7" width="5" style="294" customWidth="1"/>
    <col min="8" max="8" width="77.83203125" style="294" customWidth="1"/>
    <col min="9" max="10" width="20" style="294" customWidth="1"/>
    <col min="11" max="11" width="1.6640625" style="294" customWidth="1"/>
  </cols>
  <sheetData>
    <row r="1" spans="2:11" ht="37.5" customHeight="1"/>
    <row r="2" spans="2:11" ht="7.5" customHeight="1">
      <c r="B2" s="295"/>
      <c r="C2" s="296"/>
      <c r="D2" s="296"/>
      <c r="E2" s="296"/>
      <c r="F2" s="296"/>
      <c r="G2" s="296"/>
      <c r="H2" s="296"/>
      <c r="I2" s="296"/>
      <c r="J2" s="296"/>
      <c r="K2" s="297"/>
    </row>
    <row r="3" spans="2:11" s="16" customFormat="1" ht="45" customHeight="1">
      <c r="B3" s="298"/>
      <c r="C3" s="428" t="s">
        <v>1428</v>
      </c>
      <c r="D3" s="428"/>
      <c r="E3" s="428"/>
      <c r="F3" s="428"/>
      <c r="G3" s="428"/>
      <c r="H3" s="428"/>
      <c r="I3" s="428"/>
      <c r="J3" s="428"/>
      <c r="K3" s="299"/>
    </row>
    <row r="4" spans="2:11" ht="25.5" customHeight="1">
      <c r="B4" s="300"/>
      <c r="C4" s="432" t="s">
        <v>1429</v>
      </c>
      <c r="D4" s="432"/>
      <c r="E4" s="432"/>
      <c r="F4" s="432"/>
      <c r="G4" s="432"/>
      <c r="H4" s="432"/>
      <c r="I4" s="432"/>
      <c r="J4" s="432"/>
      <c r="K4" s="301"/>
    </row>
    <row r="5" spans="2:11" ht="5.25" customHeight="1">
      <c r="B5" s="300"/>
      <c r="C5" s="302"/>
      <c r="D5" s="302"/>
      <c r="E5" s="302"/>
      <c r="F5" s="302"/>
      <c r="G5" s="302"/>
      <c r="H5" s="302"/>
      <c r="I5" s="302"/>
      <c r="J5" s="302"/>
      <c r="K5" s="301"/>
    </row>
    <row r="6" spans="2:11" ht="15" customHeight="1">
      <c r="B6" s="300"/>
      <c r="C6" s="431" t="s">
        <v>1430</v>
      </c>
      <c r="D6" s="431"/>
      <c r="E6" s="431"/>
      <c r="F6" s="431"/>
      <c r="G6" s="431"/>
      <c r="H6" s="431"/>
      <c r="I6" s="431"/>
      <c r="J6" s="431"/>
      <c r="K6" s="301"/>
    </row>
    <row r="7" spans="2:11" ht="15" customHeight="1">
      <c r="B7" s="304"/>
      <c r="C7" s="431" t="s">
        <v>1431</v>
      </c>
      <c r="D7" s="431"/>
      <c r="E7" s="431"/>
      <c r="F7" s="431"/>
      <c r="G7" s="431"/>
      <c r="H7" s="431"/>
      <c r="I7" s="431"/>
      <c r="J7" s="431"/>
      <c r="K7" s="301"/>
    </row>
    <row r="8" spans="2:11" ht="12.75" customHeight="1">
      <c r="B8" s="304"/>
      <c r="C8" s="303"/>
      <c r="D8" s="303"/>
      <c r="E8" s="303"/>
      <c r="F8" s="303"/>
      <c r="G8" s="303"/>
      <c r="H8" s="303"/>
      <c r="I8" s="303"/>
      <c r="J8" s="303"/>
      <c r="K8" s="301"/>
    </row>
    <row r="9" spans="2:11" ht="15" customHeight="1">
      <c r="B9" s="304"/>
      <c r="C9" s="431" t="s">
        <v>1432</v>
      </c>
      <c r="D9" s="431"/>
      <c r="E9" s="431"/>
      <c r="F9" s="431"/>
      <c r="G9" s="431"/>
      <c r="H9" s="431"/>
      <c r="I9" s="431"/>
      <c r="J9" s="431"/>
      <c r="K9" s="301"/>
    </row>
    <row r="10" spans="2:11" ht="15" customHeight="1">
      <c r="B10" s="304"/>
      <c r="C10" s="303"/>
      <c r="D10" s="431" t="s">
        <v>1433</v>
      </c>
      <c r="E10" s="431"/>
      <c r="F10" s="431"/>
      <c r="G10" s="431"/>
      <c r="H10" s="431"/>
      <c r="I10" s="431"/>
      <c r="J10" s="431"/>
      <c r="K10" s="301"/>
    </row>
    <row r="11" spans="2:11" ht="15" customHeight="1">
      <c r="B11" s="304"/>
      <c r="C11" s="305"/>
      <c r="D11" s="431" t="s">
        <v>1434</v>
      </c>
      <c r="E11" s="431"/>
      <c r="F11" s="431"/>
      <c r="G11" s="431"/>
      <c r="H11" s="431"/>
      <c r="I11" s="431"/>
      <c r="J11" s="431"/>
      <c r="K11" s="301"/>
    </row>
    <row r="12" spans="2:11" ht="12.75" customHeight="1">
      <c r="B12" s="304"/>
      <c r="C12" s="305"/>
      <c r="D12" s="305"/>
      <c r="E12" s="305"/>
      <c r="F12" s="305"/>
      <c r="G12" s="305"/>
      <c r="H12" s="305"/>
      <c r="I12" s="305"/>
      <c r="J12" s="305"/>
      <c r="K12" s="301"/>
    </row>
    <row r="13" spans="2:11" ht="15" customHeight="1">
      <c r="B13" s="304"/>
      <c r="C13" s="305"/>
      <c r="D13" s="431" t="s">
        <v>1435</v>
      </c>
      <c r="E13" s="431"/>
      <c r="F13" s="431"/>
      <c r="G13" s="431"/>
      <c r="H13" s="431"/>
      <c r="I13" s="431"/>
      <c r="J13" s="431"/>
      <c r="K13" s="301"/>
    </row>
    <row r="14" spans="2:11" ht="15" customHeight="1">
      <c r="B14" s="304"/>
      <c r="C14" s="305"/>
      <c r="D14" s="431" t="s">
        <v>1436</v>
      </c>
      <c r="E14" s="431"/>
      <c r="F14" s="431"/>
      <c r="G14" s="431"/>
      <c r="H14" s="431"/>
      <c r="I14" s="431"/>
      <c r="J14" s="431"/>
      <c r="K14" s="301"/>
    </row>
    <row r="15" spans="2:11" ht="15" customHeight="1">
      <c r="B15" s="304"/>
      <c r="C15" s="305"/>
      <c r="D15" s="431" t="s">
        <v>1437</v>
      </c>
      <c r="E15" s="431"/>
      <c r="F15" s="431"/>
      <c r="G15" s="431"/>
      <c r="H15" s="431"/>
      <c r="I15" s="431"/>
      <c r="J15" s="431"/>
      <c r="K15" s="301"/>
    </row>
    <row r="16" spans="2:11" ht="15" customHeight="1">
      <c r="B16" s="304"/>
      <c r="C16" s="305"/>
      <c r="D16" s="305"/>
      <c r="E16" s="306" t="s">
        <v>85</v>
      </c>
      <c r="F16" s="431" t="s">
        <v>1438</v>
      </c>
      <c r="G16" s="431"/>
      <c r="H16" s="431"/>
      <c r="I16" s="431"/>
      <c r="J16" s="431"/>
      <c r="K16" s="301"/>
    </row>
    <row r="17" spans="2:11" ht="15" customHeight="1">
      <c r="B17" s="304"/>
      <c r="C17" s="305"/>
      <c r="D17" s="305"/>
      <c r="E17" s="306" t="s">
        <v>1439</v>
      </c>
      <c r="F17" s="431" t="s">
        <v>1440</v>
      </c>
      <c r="G17" s="431"/>
      <c r="H17" s="431"/>
      <c r="I17" s="431"/>
      <c r="J17" s="431"/>
      <c r="K17" s="301"/>
    </row>
    <row r="18" spans="2:11" ht="15" customHeight="1">
      <c r="B18" s="304"/>
      <c r="C18" s="305"/>
      <c r="D18" s="305"/>
      <c r="E18" s="306" t="s">
        <v>1441</v>
      </c>
      <c r="F18" s="431" t="s">
        <v>1442</v>
      </c>
      <c r="G18" s="431"/>
      <c r="H18" s="431"/>
      <c r="I18" s="431"/>
      <c r="J18" s="431"/>
      <c r="K18" s="301"/>
    </row>
    <row r="19" spans="2:11" ht="15" customHeight="1">
      <c r="B19" s="304"/>
      <c r="C19" s="305"/>
      <c r="D19" s="305"/>
      <c r="E19" s="306" t="s">
        <v>83</v>
      </c>
      <c r="F19" s="431" t="s">
        <v>1443</v>
      </c>
      <c r="G19" s="431"/>
      <c r="H19" s="431"/>
      <c r="I19" s="431"/>
      <c r="J19" s="431"/>
      <c r="K19" s="301"/>
    </row>
    <row r="20" spans="2:11" ht="15" customHeight="1">
      <c r="B20" s="304"/>
      <c r="C20" s="305"/>
      <c r="D20" s="305"/>
      <c r="E20" s="306" t="s">
        <v>1444</v>
      </c>
      <c r="F20" s="431" t="s">
        <v>1097</v>
      </c>
      <c r="G20" s="431"/>
      <c r="H20" s="431"/>
      <c r="I20" s="431"/>
      <c r="J20" s="431"/>
      <c r="K20" s="301"/>
    </row>
    <row r="21" spans="2:11" ht="15" customHeight="1">
      <c r="B21" s="304"/>
      <c r="C21" s="305"/>
      <c r="D21" s="305"/>
      <c r="E21" s="306" t="s">
        <v>94</v>
      </c>
      <c r="F21" s="431" t="s">
        <v>1445</v>
      </c>
      <c r="G21" s="431"/>
      <c r="H21" s="431"/>
      <c r="I21" s="431"/>
      <c r="J21" s="431"/>
      <c r="K21" s="301"/>
    </row>
    <row r="22" spans="2:11" ht="12.75" customHeight="1">
      <c r="B22" s="304"/>
      <c r="C22" s="305"/>
      <c r="D22" s="305"/>
      <c r="E22" s="305"/>
      <c r="F22" s="305"/>
      <c r="G22" s="305"/>
      <c r="H22" s="305"/>
      <c r="I22" s="305"/>
      <c r="J22" s="305"/>
      <c r="K22" s="301"/>
    </row>
    <row r="23" spans="2:11" ht="15" customHeight="1">
      <c r="B23" s="304"/>
      <c r="C23" s="431" t="s">
        <v>1446</v>
      </c>
      <c r="D23" s="431"/>
      <c r="E23" s="431"/>
      <c r="F23" s="431"/>
      <c r="G23" s="431"/>
      <c r="H23" s="431"/>
      <c r="I23" s="431"/>
      <c r="J23" s="431"/>
      <c r="K23" s="301"/>
    </row>
    <row r="24" spans="2:11" ht="15" customHeight="1">
      <c r="B24" s="304"/>
      <c r="C24" s="431" t="s">
        <v>1447</v>
      </c>
      <c r="D24" s="431"/>
      <c r="E24" s="431"/>
      <c r="F24" s="431"/>
      <c r="G24" s="431"/>
      <c r="H24" s="431"/>
      <c r="I24" s="431"/>
      <c r="J24" s="431"/>
      <c r="K24" s="301"/>
    </row>
    <row r="25" spans="2:11" ht="15" customHeight="1">
      <c r="B25" s="304"/>
      <c r="C25" s="303"/>
      <c r="D25" s="431" t="s">
        <v>1448</v>
      </c>
      <c r="E25" s="431"/>
      <c r="F25" s="431"/>
      <c r="G25" s="431"/>
      <c r="H25" s="431"/>
      <c r="I25" s="431"/>
      <c r="J25" s="431"/>
      <c r="K25" s="301"/>
    </row>
    <row r="26" spans="2:11" ht="15" customHeight="1">
      <c r="B26" s="304"/>
      <c r="C26" s="305"/>
      <c r="D26" s="431" t="s">
        <v>1449</v>
      </c>
      <c r="E26" s="431"/>
      <c r="F26" s="431"/>
      <c r="G26" s="431"/>
      <c r="H26" s="431"/>
      <c r="I26" s="431"/>
      <c r="J26" s="431"/>
      <c r="K26" s="301"/>
    </row>
    <row r="27" spans="2:11" ht="12.75" customHeight="1">
      <c r="B27" s="304"/>
      <c r="C27" s="305"/>
      <c r="D27" s="305"/>
      <c r="E27" s="305"/>
      <c r="F27" s="305"/>
      <c r="G27" s="305"/>
      <c r="H27" s="305"/>
      <c r="I27" s="305"/>
      <c r="J27" s="305"/>
      <c r="K27" s="301"/>
    </row>
    <row r="28" spans="2:11" ht="15" customHeight="1">
      <c r="B28" s="304"/>
      <c r="C28" s="305"/>
      <c r="D28" s="431" t="s">
        <v>1450</v>
      </c>
      <c r="E28" s="431"/>
      <c r="F28" s="431"/>
      <c r="G28" s="431"/>
      <c r="H28" s="431"/>
      <c r="I28" s="431"/>
      <c r="J28" s="431"/>
      <c r="K28" s="301"/>
    </row>
    <row r="29" spans="2:11" ht="15" customHeight="1">
      <c r="B29" s="304"/>
      <c r="C29" s="305"/>
      <c r="D29" s="431" t="s">
        <v>1451</v>
      </c>
      <c r="E29" s="431"/>
      <c r="F29" s="431"/>
      <c r="G29" s="431"/>
      <c r="H29" s="431"/>
      <c r="I29" s="431"/>
      <c r="J29" s="431"/>
      <c r="K29" s="301"/>
    </row>
    <row r="30" spans="2:11" ht="12.75" customHeight="1">
      <c r="B30" s="304"/>
      <c r="C30" s="305"/>
      <c r="D30" s="305"/>
      <c r="E30" s="305"/>
      <c r="F30" s="305"/>
      <c r="G30" s="305"/>
      <c r="H30" s="305"/>
      <c r="I30" s="305"/>
      <c r="J30" s="305"/>
      <c r="K30" s="301"/>
    </row>
    <row r="31" spans="2:11" ht="15" customHeight="1">
      <c r="B31" s="304"/>
      <c r="C31" s="305"/>
      <c r="D31" s="431" t="s">
        <v>1452</v>
      </c>
      <c r="E31" s="431"/>
      <c r="F31" s="431"/>
      <c r="G31" s="431"/>
      <c r="H31" s="431"/>
      <c r="I31" s="431"/>
      <c r="J31" s="431"/>
      <c r="K31" s="301"/>
    </row>
    <row r="32" spans="2:11" ht="15" customHeight="1">
      <c r="B32" s="304"/>
      <c r="C32" s="305"/>
      <c r="D32" s="431" t="s">
        <v>1453</v>
      </c>
      <c r="E32" s="431"/>
      <c r="F32" s="431"/>
      <c r="G32" s="431"/>
      <c r="H32" s="431"/>
      <c r="I32" s="431"/>
      <c r="J32" s="431"/>
      <c r="K32" s="301"/>
    </row>
    <row r="33" spans="2:11" ht="15" customHeight="1">
      <c r="B33" s="304"/>
      <c r="C33" s="305"/>
      <c r="D33" s="431" t="s">
        <v>1454</v>
      </c>
      <c r="E33" s="431"/>
      <c r="F33" s="431"/>
      <c r="G33" s="431"/>
      <c r="H33" s="431"/>
      <c r="I33" s="431"/>
      <c r="J33" s="431"/>
      <c r="K33" s="301"/>
    </row>
    <row r="34" spans="2:11" ht="15" customHeight="1">
      <c r="B34" s="304"/>
      <c r="C34" s="305"/>
      <c r="D34" s="303"/>
      <c r="E34" s="307" t="s">
        <v>164</v>
      </c>
      <c r="F34" s="303"/>
      <c r="G34" s="431" t="s">
        <v>1455</v>
      </c>
      <c r="H34" s="431"/>
      <c r="I34" s="431"/>
      <c r="J34" s="431"/>
      <c r="K34" s="301"/>
    </row>
    <row r="35" spans="2:11" ht="30.75" customHeight="1">
      <c r="B35" s="304"/>
      <c r="C35" s="305"/>
      <c r="D35" s="303"/>
      <c r="E35" s="307" t="s">
        <v>1456</v>
      </c>
      <c r="F35" s="303"/>
      <c r="G35" s="431" t="s">
        <v>1457</v>
      </c>
      <c r="H35" s="431"/>
      <c r="I35" s="431"/>
      <c r="J35" s="431"/>
      <c r="K35" s="301"/>
    </row>
    <row r="36" spans="2:11" ht="15" customHeight="1">
      <c r="B36" s="304"/>
      <c r="C36" s="305"/>
      <c r="D36" s="303"/>
      <c r="E36" s="307" t="s">
        <v>59</v>
      </c>
      <c r="F36" s="303"/>
      <c r="G36" s="431" t="s">
        <v>1458</v>
      </c>
      <c r="H36" s="431"/>
      <c r="I36" s="431"/>
      <c r="J36" s="431"/>
      <c r="K36" s="301"/>
    </row>
    <row r="37" spans="2:11" ht="15" customHeight="1">
      <c r="B37" s="304"/>
      <c r="C37" s="305"/>
      <c r="D37" s="303"/>
      <c r="E37" s="307" t="s">
        <v>165</v>
      </c>
      <c r="F37" s="303"/>
      <c r="G37" s="431" t="s">
        <v>1459</v>
      </c>
      <c r="H37" s="431"/>
      <c r="I37" s="431"/>
      <c r="J37" s="431"/>
      <c r="K37" s="301"/>
    </row>
    <row r="38" spans="2:11" ht="15" customHeight="1">
      <c r="B38" s="304"/>
      <c r="C38" s="305"/>
      <c r="D38" s="303"/>
      <c r="E38" s="307" t="s">
        <v>166</v>
      </c>
      <c r="F38" s="303"/>
      <c r="G38" s="431" t="s">
        <v>1460</v>
      </c>
      <c r="H38" s="431"/>
      <c r="I38" s="431"/>
      <c r="J38" s="431"/>
      <c r="K38" s="301"/>
    </row>
    <row r="39" spans="2:11" ht="15" customHeight="1">
      <c r="B39" s="304"/>
      <c r="C39" s="305"/>
      <c r="D39" s="303"/>
      <c r="E39" s="307" t="s">
        <v>167</v>
      </c>
      <c r="F39" s="303"/>
      <c r="G39" s="431" t="s">
        <v>1461</v>
      </c>
      <c r="H39" s="431"/>
      <c r="I39" s="431"/>
      <c r="J39" s="431"/>
      <c r="K39" s="301"/>
    </row>
    <row r="40" spans="2:11" ht="15" customHeight="1">
      <c r="B40" s="304"/>
      <c r="C40" s="305"/>
      <c r="D40" s="303"/>
      <c r="E40" s="307" t="s">
        <v>1462</v>
      </c>
      <c r="F40" s="303"/>
      <c r="G40" s="431" t="s">
        <v>1463</v>
      </c>
      <c r="H40" s="431"/>
      <c r="I40" s="431"/>
      <c r="J40" s="431"/>
      <c r="K40" s="301"/>
    </row>
    <row r="41" spans="2:11" ht="15" customHeight="1">
      <c r="B41" s="304"/>
      <c r="C41" s="305"/>
      <c r="D41" s="303"/>
      <c r="E41" s="307"/>
      <c r="F41" s="303"/>
      <c r="G41" s="431" t="s">
        <v>1464</v>
      </c>
      <c r="H41" s="431"/>
      <c r="I41" s="431"/>
      <c r="J41" s="431"/>
      <c r="K41" s="301"/>
    </row>
    <row r="42" spans="2:11" ht="15" customHeight="1">
      <c r="B42" s="304"/>
      <c r="C42" s="305"/>
      <c r="D42" s="303"/>
      <c r="E42" s="307" t="s">
        <v>1465</v>
      </c>
      <c r="F42" s="303"/>
      <c r="G42" s="431" t="s">
        <v>1466</v>
      </c>
      <c r="H42" s="431"/>
      <c r="I42" s="431"/>
      <c r="J42" s="431"/>
      <c r="K42" s="301"/>
    </row>
    <row r="43" spans="2:11" ht="15" customHeight="1">
      <c r="B43" s="304"/>
      <c r="C43" s="305"/>
      <c r="D43" s="303"/>
      <c r="E43" s="307" t="s">
        <v>169</v>
      </c>
      <c r="F43" s="303"/>
      <c r="G43" s="431" t="s">
        <v>1467</v>
      </c>
      <c r="H43" s="431"/>
      <c r="I43" s="431"/>
      <c r="J43" s="431"/>
      <c r="K43" s="301"/>
    </row>
    <row r="44" spans="2:11" ht="12.75" customHeight="1">
      <c r="B44" s="304"/>
      <c r="C44" s="305"/>
      <c r="D44" s="303"/>
      <c r="E44" s="303"/>
      <c r="F44" s="303"/>
      <c r="G44" s="303"/>
      <c r="H44" s="303"/>
      <c r="I44" s="303"/>
      <c r="J44" s="303"/>
      <c r="K44" s="301"/>
    </row>
    <row r="45" spans="2:11" ht="15" customHeight="1">
      <c r="B45" s="304"/>
      <c r="C45" s="305"/>
      <c r="D45" s="431" t="s">
        <v>1468</v>
      </c>
      <c r="E45" s="431"/>
      <c r="F45" s="431"/>
      <c r="G45" s="431"/>
      <c r="H45" s="431"/>
      <c r="I45" s="431"/>
      <c r="J45" s="431"/>
      <c r="K45" s="301"/>
    </row>
    <row r="46" spans="2:11" ht="15" customHeight="1">
      <c r="B46" s="304"/>
      <c r="C46" s="305"/>
      <c r="D46" s="305"/>
      <c r="E46" s="431" t="s">
        <v>1469</v>
      </c>
      <c r="F46" s="431"/>
      <c r="G46" s="431"/>
      <c r="H46" s="431"/>
      <c r="I46" s="431"/>
      <c r="J46" s="431"/>
      <c r="K46" s="301"/>
    </row>
    <row r="47" spans="2:11" ht="15" customHeight="1">
      <c r="B47" s="304"/>
      <c r="C47" s="305"/>
      <c r="D47" s="305"/>
      <c r="E47" s="431" t="s">
        <v>1470</v>
      </c>
      <c r="F47" s="431"/>
      <c r="G47" s="431"/>
      <c r="H47" s="431"/>
      <c r="I47" s="431"/>
      <c r="J47" s="431"/>
      <c r="K47" s="301"/>
    </row>
    <row r="48" spans="2:11" ht="15" customHeight="1">
      <c r="B48" s="304"/>
      <c r="C48" s="305"/>
      <c r="D48" s="305"/>
      <c r="E48" s="431" t="s">
        <v>1471</v>
      </c>
      <c r="F48" s="431"/>
      <c r="G48" s="431"/>
      <c r="H48" s="431"/>
      <c r="I48" s="431"/>
      <c r="J48" s="431"/>
      <c r="K48" s="301"/>
    </row>
    <row r="49" spans="2:11" ht="15" customHeight="1">
      <c r="B49" s="304"/>
      <c r="C49" s="305"/>
      <c r="D49" s="431" t="s">
        <v>1472</v>
      </c>
      <c r="E49" s="431"/>
      <c r="F49" s="431"/>
      <c r="G49" s="431"/>
      <c r="H49" s="431"/>
      <c r="I49" s="431"/>
      <c r="J49" s="431"/>
      <c r="K49" s="301"/>
    </row>
    <row r="50" spans="2:11" ht="25.5" customHeight="1">
      <c r="B50" s="300"/>
      <c r="C50" s="432" t="s">
        <v>1473</v>
      </c>
      <c r="D50" s="432"/>
      <c r="E50" s="432"/>
      <c r="F50" s="432"/>
      <c r="G50" s="432"/>
      <c r="H50" s="432"/>
      <c r="I50" s="432"/>
      <c r="J50" s="432"/>
      <c r="K50" s="301"/>
    </row>
    <row r="51" spans="2:11" ht="5.25" customHeight="1">
      <c r="B51" s="300"/>
      <c r="C51" s="302"/>
      <c r="D51" s="302"/>
      <c r="E51" s="302"/>
      <c r="F51" s="302"/>
      <c r="G51" s="302"/>
      <c r="H51" s="302"/>
      <c r="I51" s="302"/>
      <c r="J51" s="302"/>
      <c r="K51" s="301"/>
    </row>
    <row r="52" spans="2:11" ht="15" customHeight="1">
      <c r="B52" s="300"/>
      <c r="C52" s="431" t="s">
        <v>1474</v>
      </c>
      <c r="D52" s="431"/>
      <c r="E52" s="431"/>
      <c r="F52" s="431"/>
      <c r="G52" s="431"/>
      <c r="H52" s="431"/>
      <c r="I52" s="431"/>
      <c r="J52" s="431"/>
      <c r="K52" s="301"/>
    </row>
    <row r="53" spans="2:11" ht="15" customHeight="1">
      <c r="B53" s="300"/>
      <c r="C53" s="431" t="s">
        <v>1475</v>
      </c>
      <c r="D53" s="431"/>
      <c r="E53" s="431"/>
      <c r="F53" s="431"/>
      <c r="G53" s="431"/>
      <c r="H53" s="431"/>
      <c r="I53" s="431"/>
      <c r="J53" s="431"/>
      <c r="K53" s="301"/>
    </row>
    <row r="54" spans="2:11" ht="12.75" customHeight="1">
      <c r="B54" s="300"/>
      <c r="C54" s="303"/>
      <c r="D54" s="303"/>
      <c r="E54" s="303"/>
      <c r="F54" s="303"/>
      <c r="G54" s="303"/>
      <c r="H54" s="303"/>
      <c r="I54" s="303"/>
      <c r="J54" s="303"/>
      <c r="K54" s="301"/>
    </row>
    <row r="55" spans="2:11" ht="15" customHeight="1">
      <c r="B55" s="300"/>
      <c r="C55" s="431" t="s">
        <v>1476</v>
      </c>
      <c r="D55" s="431"/>
      <c r="E55" s="431"/>
      <c r="F55" s="431"/>
      <c r="G55" s="431"/>
      <c r="H55" s="431"/>
      <c r="I55" s="431"/>
      <c r="J55" s="431"/>
      <c r="K55" s="301"/>
    </row>
    <row r="56" spans="2:11" ht="15" customHeight="1">
      <c r="B56" s="300"/>
      <c r="C56" s="305"/>
      <c r="D56" s="431" t="s">
        <v>1477</v>
      </c>
      <c r="E56" s="431"/>
      <c r="F56" s="431"/>
      <c r="G56" s="431"/>
      <c r="H56" s="431"/>
      <c r="I56" s="431"/>
      <c r="J56" s="431"/>
      <c r="K56" s="301"/>
    </row>
    <row r="57" spans="2:11" ht="15" customHeight="1">
      <c r="B57" s="300"/>
      <c r="C57" s="305"/>
      <c r="D57" s="431" t="s">
        <v>1478</v>
      </c>
      <c r="E57" s="431"/>
      <c r="F57" s="431"/>
      <c r="G57" s="431"/>
      <c r="H57" s="431"/>
      <c r="I57" s="431"/>
      <c r="J57" s="431"/>
      <c r="K57" s="301"/>
    </row>
    <row r="58" spans="2:11" ht="15" customHeight="1">
      <c r="B58" s="300"/>
      <c r="C58" s="305"/>
      <c r="D58" s="431" t="s">
        <v>1479</v>
      </c>
      <c r="E58" s="431"/>
      <c r="F58" s="431"/>
      <c r="G58" s="431"/>
      <c r="H58" s="431"/>
      <c r="I58" s="431"/>
      <c r="J58" s="431"/>
      <c r="K58" s="301"/>
    </row>
    <row r="59" spans="2:11" ht="15" customHeight="1">
      <c r="B59" s="300"/>
      <c r="C59" s="305"/>
      <c r="D59" s="431" t="s">
        <v>1480</v>
      </c>
      <c r="E59" s="431"/>
      <c r="F59" s="431"/>
      <c r="G59" s="431"/>
      <c r="H59" s="431"/>
      <c r="I59" s="431"/>
      <c r="J59" s="431"/>
      <c r="K59" s="301"/>
    </row>
    <row r="60" spans="2:11" ht="15" customHeight="1">
      <c r="B60" s="300"/>
      <c r="C60" s="305"/>
      <c r="D60" s="430" t="s">
        <v>1481</v>
      </c>
      <c r="E60" s="430"/>
      <c r="F60" s="430"/>
      <c r="G60" s="430"/>
      <c r="H60" s="430"/>
      <c r="I60" s="430"/>
      <c r="J60" s="430"/>
      <c r="K60" s="301"/>
    </row>
    <row r="61" spans="2:11" ht="15" customHeight="1">
      <c r="B61" s="300"/>
      <c r="C61" s="305"/>
      <c r="D61" s="431" t="s">
        <v>1482</v>
      </c>
      <c r="E61" s="431"/>
      <c r="F61" s="431"/>
      <c r="G61" s="431"/>
      <c r="H61" s="431"/>
      <c r="I61" s="431"/>
      <c r="J61" s="431"/>
      <c r="K61" s="301"/>
    </row>
    <row r="62" spans="2:11" ht="12.75" customHeight="1">
      <c r="B62" s="300"/>
      <c r="C62" s="305"/>
      <c r="D62" s="305"/>
      <c r="E62" s="308"/>
      <c r="F62" s="305"/>
      <c r="G62" s="305"/>
      <c r="H62" s="305"/>
      <c r="I62" s="305"/>
      <c r="J62" s="305"/>
      <c r="K62" s="301"/>
    </row>
    <row r="63" spans="2:11" ht="15" customHeight="1">
      <c r="B63" s="300"/>
      <c r="C63" s="305"/>
      <c r="D63" s="431" t="s">
        <v>1483</v>
      </c>
      <c r="E63" s="431"/>
      <c r="F63" s="431"/>
      <c r="G63" s="431"/>
      <c r="H63" s="431"/>
      <c r="I63" s="431"/>
      <c r="J63" s="431"/>
      <c r="K63" s="301"/>
    </row>
    <row r="64" spans="2:11" ht="15" customHeight="1">
      <c r="B64" s="300"/>
      <c r="C64" s="305"/>
      <c r="D64" s="430" t="s">
        <v>1484</v>
      </c>
      <c r="E64" s="430"/>
      <c r="F64" s="430"/>
      <c r="G64" s="430"/>
      <c r="H64" s="430"/>
      <c r="I64" s="430"/>
      <c r="J64" s="430"/>
      <c r="K64" s="301"/>
    </row>
    <row r="65" spans="2:11" ht="15" customHeight="1">
      <c r="B65" s="300"/>
      <c r="C65" s="305"/>
      <c r="D65" s="431" t="s">
        <v>1485</v>
      </c>
      <c r="E65" s="431"/>
      <c r="F65" s="431"/>
      <c r="G65" s="431"/>
      <c r="H65" s="431"/>
      <c r="I65" s="431"/>
      <c r="J65" s="431"/>
      <c r="K65" s="301"/>
    </row>
    <row r="66" spans="2:11" ht="15" customHeight="1">
      <c r="B66" s="300"/>
      <c r="C66" s="305"/>
      <c r="D66" s="431" t="s">
        <v>1486</v>
      </c>
      <c r="E66" s="431"/>
      <c r="F66" s="431"/>
      <c r="G66" s="431"/>
      <c r="H66" s="431"/>
      <c r="I66" s="431"/>
      <c r="J66" s="431"/>
      <c r="K66" s="301"/>
    </row>
    <row r="67" spans="2:11" ht="15" customHeight="1">
      <c r="B67" s="300"/>
      <c r="C67" s="305"/>
      <c r="D67" s="431" t="s">
        <v>1487</v>
      </c>
      <c r="E67" s="431"/>
      <c r="F67" s="431"/>
      <c r="G67" s="431"/>
      <c r="H67" s="431"/>
      <c r="I67" s="431"/>
      <c r="J67" s="431"/>
      <c r="K67" s="301"/>
    </row>
    <row r="68" spans="2:11" ht="15" customHeight="1">
      <c r="B68" s="300"/>
      <c r="C68" s="305"/>
      <c r="D68" s="431" t="s">
        <v>1488</v>
      </c>
      <c r="E68" s="431"/>
      <c r="F68" s="431"/>
      <c r="G68" s="431"/>
      <c r="H68" s="431"/>
      <c r="I68" s="431"/>
      <c r="J68" s="431"/>
      <c r="K68" s="301"/>
    </row>
    <row r="69" spans="2:11" ht="12.75" customHeight="1">
      <c r="B69" s="309"/>
      <c r="C69" s="310"/>
      <c r="D69" s="310"/>
      <c r="E69" s="310"/>
      <c r="F69" s="310"/>
      <c r="G69" s="310"/>
      <c r="H69" s="310"/>
      <c r="I69" s="310"/>
      <c r="J69" s="310"/>
      <c r="K69" s="311"/>
    </row>
    <row r="70" spans="2:11" ht="18.75" customHeight="1">
      <c r="B70" s="312"/>
      <c r="C70" s="312"/>
      <c r="D70" s="312"/>
      <c r="E70" s="312"/>
      <c r="F70" s="312"/>
      <c r="G70" s="312"/>
      <c r="H70" s="312"/>
      <c r="I70" s="312"/>
      <c r="J70" s="312"/>
      <c r="K70" s="313"/>
    </row>
    <row r="71" spans="2:11" ht="18.75" customHeight="1">
      <c r="B71" s="313"/>
      <c r="C71" s="313"/>
      <c r="D71" s="313"/>
      <c r="E71" s="313"/>
      <c r="F71" s="313"/>
      <c r="G71" s="313"/>
      <c r="H71" s="313"/>
      <c r="I71" s="313"/>
      <c r="J71" s="313"/>
      <c r="K71" s="313"/>
    </row>
    <row r="72" spans="2:11" ht="7.5" customHeight="1">
      <c r="B72" s="314"/>
      <c r="C72" s="315"/>
      <c r="D72" s="315"/>
      <c r="E72" s="315"/>
      <c r="F72" s="315"/>
      <c r="G72" s="315"/>
      <c r="H72" s="315"/>
      <c r="I72" s="315"/>
      <c r="J72" s="315"/>
      <c r="K72" s="316"/>
    </row>
    <row r="73" spans="2:11" ht="45" customHeight="1">
      <c r="B73" s="317"/>
      <c r="C73" s="429" t="s">
        <v>147</v>
      </c>
      <c r="D73" s="429"/>
      <c r="E73" s="429"/>
      <c r="F73" s="429"/>
      <c r="G73" s="429"/>
      <c r="H73" s="429"/>
      <c r="I73" s="429"/>
      <c r="J73" s="429"/>
      <c r="K73" s="318"/>
    </row>
    <row r="74" spans="2:11" ht="17.25" customHeight="1">
      <c r="B74" s="317"/>
      <c r="C74" s="319" t="s">
        <v>1489</v>
      </c>
      <c r="D74" s="319"/>
      <c r="E74" s="319"/>
      <c r="F74" s="319" t="s">
        <v>1490</v>
      </c>
      <c r="G74" s="320"/>
      <c r="H74" s="319" t="s">
        <v>165</v>
      </c>
      <c r="I74" s="319" t="s">
        <v>63</v>
      </c>
      <c r="J74" s="319" t="s">
        <v>1491</v>
      </c>
      <c r="K74" s="318"/>
    </row>
    <row r="75" spans="2:11" ht="17.25" customHeight="1">
      <c r="B75" s="317"/>
      <c r="C75" s="321" t="s">
        <v>1492</v>
      </c>
      <c r="D75" s="321"/>
      <c r="E75" s="321"/>
      <c r="F75" s="322" t="s">
        <v>1493</v>
      </c>
      <c r="G75" s="323"/>
      <c r="H75" s="321"/>
      <c r="I75" s="321"/>
      <c r="J75" s="321" t="s">
        <v>1494</v>
      </c>
      <c r="K75" s="318"/>
    </row>
    <row r="76" spans="2:11" ht="5.25" customHeight="1">
      <c r="B76" s="317"/>
      <c r="C76" s="324"/>
      <c r="D76" s="324"/>
      <c r="E76" s="324"/>
      <c r="F76" s="324"/>
      <c r="G76" s="325"/>
      <c r="H76" s="324"/>
      <c r="I76" s="324"/>
      <c r="J76" s="324"/>
      <c r="K76" s="318"/>
    </row>
    <row r="77" spans="2:11" ht="15" customHeight="1">
      <c r="B77" s="317"/>
      <c r="C77" s="307" t="s">
        <v>59</v>
      </c>
      <c r="D77" s="324"/>
      <c r="E77" s="324"/>
      <c r="F77" s="326" t="s">
        <v>1495</v>
      </c>
      <c r="G77" s="325"/>
      <c r="H77" s="307" t="s">
        <v>1496</v>
      </c>
      <c r="I77" s="307" t="s">
        <v>1497</v>
      </c>
      <c r="J77" s="307">
        <v>20</v>
      </c>
      <c r="K77" s="318"/>
    </row>
    <row r="78" spans="2:11" ht="15" customHeight="1">
      <c r="B78" s="317"/>
      <c r="C78" s="307" t="s">
        <v>1498</v>
      </c>
      <c r="D78" s="307"/>
      <c r="E78" s="307"/>
      <c r="F78" s="326" t="s">
        <v>1495</v>
      </c>
      <c r="G78" s="325"/>
      <c r="H78" s="307" t="s">
        <v>1499</v>
      </c>
      <c r="I78" s="307" t="s">
        <v>1497</v>
      </c>
      <c r="J78" s="307">
        <v>120</v>
      </c>
      <c r="K78" s="318"/>
    </row>
    <row r="79" spans="2:11" ht="15" customHeight="1">
      <c r="B79" s="327"/>
      <c r="C79" s="307" t="s">
        <v>1500</v>
      </c>
      <c r="D79" s="307"/>
      <c r="E79" s="307"/>
      <c r="F79" s="326" t="s">
        <v>1501</v>
      </c>
      <c r="G79" s="325"/>
      <c r="H79" s="307" t="s">
        <v>1502</v>
      </c>
      <c r="I79" s="307" t="s">
        <v>1497</v>
      </c>
      <c r="J79" s="307">
        <v>50</v>
      </c>
      <c r="K79" s="318"/>
    </row>
    <row r="80" spans="2:11" ht="15" customHeight="1">
      <c r="B80" s="327"/>
      <c r="C80" s="307" t="s">
        <v>1503</v>
      </c>
      <c r="D80" s="307"/>
      <c r="E80" s="307"/>
      <c r="F80" s="326" t="s">
        <v>1495</v>
      </c>
      <c r="G80" s="325"/>
      <c r="H80" s="307" t="s">
        <v>1504</v>
      </c>
      <c r="I80" s="307" t="s">
        <v>1505</v>
      </c>
      <c r="J80" s="307"/>
      <c r="K80" s="318"/>
    </row>
    <row r="81" spans="2:11" ht="15" customHeight="1">
      <c r="B81" s="327"/>
      <c r="C81" s="328" t="s">
        <v>1506</v>
      </c>
      <c r="D81" s="328"/>
      <c r="E81" s="328"/>
      <c r="F81" s="329" t="s">
        <v>1501</v>
      </c>
      <c r="G81" s="328"/>
      <c r="H81" s="328" t="s">
        <v>1507</v>
      </c>
      <c r="I81" s="328" t="s">
        <v>1497</v>
      </c>
      <c r="J81" s="328">
        <v>15</v>
      </c>
      <c r="K81" s="318"/>
    </row>
    <row r="82" spans="2:11" ht="15" customHeight="1">
      <c r="B82" s="327"/>
      <c r="C82" s="328" t="s">
        <v>1508</v>
      </c>
      <c r="D82" s="328"/>
      <c r="E82" s="328"/>
      <c r="F82" s="329" t="s">
        <v>1501</v>
      </c>
      <c r="G82" s="328"/>
      <c r="H82" s="328" t="s">
        <v>1509</v>
      </c>
      <c r="I82" s="328" t="s">
        <v>1497</v>
      </c>
      <c r="J82" s="328">
        <v>15</v>
      </c>
      <c r="K82" s="318"/>
    </row>
    <row r="83" spans="2:11" ht="15" customHeight="1">
      <c r="B83" s="327"/>
      <c r="C83" s="328" t="s">
        <v>1510</v>
      </c>
      <c r="D83" s="328"/>
      <c r="E83" s="328"/>
      <c r="F83" s="329" t="s">
        <v>1501</v>
      </c>
      <c r="G83" s="328"/>
      <c r="H83" s="328" t="s">
        <v>1511</v>
      </c>
      <c r="I83" s="328" t="s">
        <v>1497</v>
      </c>
      <c r="J83" s="328">
        <v>20</v>
      </c>
      <c r="K83" s="318"/>
    </row>
    <row r="84" spans="2:11" ht="15" customHeight="1">
      <c r="B84" s="327"/>
      <c r="C84" s="328" t="s">
        <v>1512</v>
      </c>
      <c r="D84" s="328"/>
      <c r="E84" s="328"/>
      <c r="F84" s="329" t="s">
        <v>1501</v>
      </c>
      <c r="G84" s="328"/>
      <c r="H84" s="328" t="s">
        <v>1513</v>
      </c>
      <c r="I84" s="328" t="s">
        <v>1497</v>
      </c>
      <c r="J84" s="328">
        <v>20</v>
      </c>
      <c r="K84" s="318"/>
    </row>
    <row r="85" spans="2:11" ht="15" customHeight="1">
      <c r="B85" s="327"/>
      <c r="C85" s="307" t="s">
        <v>1514</v>
      </c>
      <c r="D85" s="307"/>
      <c r="E85" s="307"/>
      <c r="F85" s="326" t="s">
        <v>1501</v>
      </c>
      <c r="G85" s="325"/>
      <c r="H85" s="307" t="s">
        <v>1515</v>
      </c>
      <c r="I85" s="307" t="s">
        <v>1497</v>
      </c>
      <c r="J85" s="307">
        <v>50</v>
      </c>
      <c r="K85" s="318"/>
    </row>
    <row r="86" spans="2:11" ht="15" customHeight="1">
      <c r="B86" s="327"/>
      <c r="C86" s="307" t="s">
        <v>1516</v>
      </c>
      <c r="D86" s="307"/>
      <c r="E86" s="307"/>
      <c r="F86" s="326" t="s">
        <v>1501</v>
      </c>
      <c r="G86" s="325"/>
      <c r="H86" s="307" t="s">
        <v>1517</v>
      </c>
      <c r="I86" s="307" t="s">
        <v>1497</v>
      </c>
      <c r="J86" s="307">
        <v>20</v>
      </c>
      <c r="K86" s="318"/>
    </row>
    <row r="87" spans="2:11" ht="15" customHeight="1">
      <c r="B87" s="327"/>
      <c r="C87" s="307" t="s">
        <v>1518</v>
      </c>
      <c r="D87" s="307"/>
      <c r="E87" s="307"/>
      <c r="F87" s="326" t="s">
        <v>1501</v>
      </c>
      <c r="G87" s="325"/>
      <c r="H87" s="307" t="s">
        <v>1519</v>
      </c>
      <c r="I87" s="307" t="s">
        <v>1497</v>
      </c>
      <c r="J87" s="307">
        <v>20</v>
      </c>
      <c r="K87" s="318"/>
    </row>
    <row r="88" spans="2:11" ht="15" customHeight="1">
      <c r="B88" s="327"/>
      <c r="C88" s="307" t="s">
        <v>1520</v>
      </c>
      <c r="D88" s="307"/>
      <c r="E88" s="307"/>
      <c r="F88" s="326" t="s">
        <v>1501</v>
      </c>
      <c r="G88" s="325"/>
      <c r="H88" s="307" t="s">
        <v>1521</v>
      </c>
      <c r="I88" s="307" t="s">
        <v>1497</v>
      </c>
      <c r="J88" s="307">
        <v>50</v>
      </c>
      <c r="K88" s="318"/>
    </row>
    <row r="89" spans="2:11" ht="15" customHeight="1">
      <c r="B89" s="327"/>
      <c r="C89" s="307" t="s">
        <v>1522</v>
      </c>
      <c r="D89" s="307"/>
      <c r="E89" s="307"/>
      <c r="F89" s="326" t="s">
        <v>1501</v>
      </c>
      <c r="G89" s="325"/>
      <c r="H89" s="307" t="s">
        <v>1522</v>
      </c>
      <c r="I89" s="307" t="s">
        <v>1497</v>
      </c>
      <c r="J89" s="307">
        <v>50</v>
      </c>
      <c r="K89" s="318"/>
    </row>
    <row r="90" spans="2:11" ht="15" customHeight="1">
      <c r="B90" s="327"/>
      <c r="C90" s="307" t="s">
        <v>170</v>
      </c>
      <c r="D90" s="307"/>
      <c r="E90" s="307"/>
      <c r="F90" s="326" t="s">
        <v>1501</v>
      </c>
      <c r="G90" s="325"/>
      <c r="H90" s="307" t="s">
        <v>1523</v>
      </c>
      <c r="I90" s="307" t="s">
        <v>1497</v>
      </c>
      <c r="J90" s="307">
        <v>255</v>
      </c>
      <c r="K90" s="318"/>
    </row>
    <row r="91" spans="2:11" ht="15" customHeight="1">
      <c r="B91" s="327"/>
      <c r="C91" s="307" t="s">
        <v>1524</v>
      </c>
      <c r="D91" s="307"/>
      <c r="E91" s="307"/>
      <c r="F91" s="326" t="s">
        <v>1495</v>
      </c>
      <c r="G91" s="325"/>
      <c r="H91" s="307" t="s">
        <v>1525</v>
      </c>
      <c r="I91" s="307" t="s">
        <v>1526</v>
      </c>
      <c r="J91" s="307"/>
      <c r="K91" s="318"/>
    </row>
    <row r="92" spans="2:11" ht="15" customHeight="1">
      <c r="B92" s="327"/>
      <c r="C92" s="307" t="s">
        <v>1527</v>
      </c>
      <c r="D92" s="307"/>
      <c r="E92" s="307"/>
      <c r="F92" s="326" t="s">
        <v>1495</v>
      </c>
      <c r="G92" s="325"/>
      <c r="H92" s="307" t="s">
        <v>1528</v>
      </c>
      <c r="I92" s="307" t="s">
        <v>1529</v>
      </c>
      <c r="J92" s="307"/>
      <c r="K92" s="318"/>
    </row>
    <row r="93" spans="2:11" ht="15" customHeight="1">
      <c r="B93" s="327"/>
      <c r="C93" s="307" t="s">
        <v>1530</v>
      </c>
      <c r="D93" s="307"/>
      <c r="E93" s="307"/>
      <c r="F93" s="326" t="s">
        <v>1495</v>
      </c>
      <c r="G93" s="325"/>
      <c r="H93" s="307" t="s">
        <v>1530</v>
      </c>
      <c r="I93" s="307" t="s">
        <v>1529</v>
      </c>
      <c r="J93" s="307"/>
      <c r="K93" s="318"/>
    </row>
    <row r="94" spans="2:11" ht="15" customHeight="1">
      <c r="B94" s="327"/>
      <c r="C94" s="307" t="s">
        <v>44</v>
      </c>
      <c r="D94" s="307"/>
      <c r="E94" s="307"/>
      <c r="F94" s="326" t="s">
        <v>1495</v>
      </c>
      <c r="G94" s="325"/>
      <c r="H94" s="307" t="s">
        <v>1531</v>
      </c>
      <c r="I94" s="307" t="s">
        <v>1529</v>
      </c>
      <c r="J94" s="307"/>
      <c r="K94" s="318"/>
    </row>
    <row r="95" spans="2:11" ht="15" customHeight="1">
      <c r="B95" s="327"/>
      <c r="C95" s="307" t="s">
        <v>54</v>
      </c>
      <c r="D95" s="307"/>
      <c r="E95" s="307"/>
      <c r="F95" s="326" t="s">
        <v>1495</v>
      </c>
      <c r="G95" s="325"/>
      <c r="H95" s="307" t="s">
        <v>1532</v>
      </c>
      <c r="I95" s="307" t="s">
        <v>1529</v>
      </c>
      <c r="J95" s="307"/>
      <c r="K95" s="318"/>
    </row>
    <row r="96" spans="2:11" ht="15" customHeight="1">
      <c r="B96" s="330"/>
      <c r="C96" s="331"/>
      <c r="D96" s="331"/>
      <c r="E96" s="331"/>
      <c r="F96" s="331"/>
      <c r="G96" s="331"/>
      <c r="H96" s="331"/>
      <c r="I96" s="331"/>
      <c r="J96" s="331"/>
      <c r="K96" s="332"/>
    </row>
    <row r="97" spans="2:11" ht="18.75" customHeight="1">
      <c r="B97" s="333"/>
      <c r="C97" s="334"/>
      <c r="D97" s="334"/>
      <c r="E97" s="334"/>
      <c r="F97" s="334"/>
      <c r="G97" s="334"/>
      <c r="H97" s="334"/>
      <c r="I97" s="334"/>
      <c r="J97" s="334"/>
      <c r="K97" s="333"/>
    </row>
    <row r="98" spans="2:11" ht="18.75" customHeight="1">
      <c r="B98" s="313"/>
      <c r="C98" s="313"/>
      <c r="D98" s="313"/>
      <c r="E98" s="313"/>
      <c r="F98" s="313"/>
      <c r="G98" s="313"/>
      <c r="H98" s="313"/>
      <c r="I98" s="313"/>
      <c r="J98" s="313"/>
      <c r="K98" s="313"/>
    </row>
    <row r="99" spans="2:11" ht="7.5" customHeight="1">
      <c r="B99" s="314"/>
      <c r="C99" s="315"/>
      <c r="D99" s="315"/>
      <c r="E99" s="315"/>
      <c r="F99" s="315"/>
      <c r="G99" s="315"/>
      <c r="H99" s="315"/>
      <c r="I99" s="315"/>
      <c r="J99" s="315"/>
      <c r="K99" s="316"/>
    </row>
    <row r="100" spans="2:11" ht="45" customHeight="1">
      <c r="B100" s="317"/>
      <c r="C100" s="429" t="s">
        <v>1533</v>
      </c>
      <c r="D100" s="429"/>
      <c r="E100" s="429"/>
      <c r="F100" s="429"/>
      <c r="G100" s="429"/>
      <c r="H100" s="429"/>
      <c r="I100" s="429"/>
      <c r="J100" s="429"/>
      <c r="K100" s="318"/>
    </row>
    <row r="101" spans="2:11" ht="17.25" customHeight="1">
      <c r="B101" s="317"/>
      <c r="C101" s="319" t="s">
        <v>1489</v>
      </c>
      <c r="D101" s="319"/>
      <c r="E101" s="319"/>
      <c r="F101" s="319" t="s">
        <v>1490</v>
      </c>
      <c r="G101" s="320"/>
      <c r="H101" s="319" t="s">
        <v>165</v>
      </c>
      <c r="I101" s="319" t="s">
        <v>63</v>
      </c>
      <c r="J101" s="319" t="s">
        <v>1491</v>
      </c>
      <c r="K101" s="318"/>
    </row>
    <row r="102" spans="2:11" ht="17.25" customHeight="1">
      <c r="B102" s="317"/>
      <c r="C102" s="321" t="s">
        <v>1492</v>
      </c>
      <c r="D102" s="321"/>
      <c r="E102" s="321"/>
      <c r="F102" s="322" t="s">
        <v>1493</v>
      </c>
      <c r="G102" s="323"/>
      <c r="H102" s="321"/>
      <c r="I102" s="321"/>
      <c r="J102" s="321" t="s">
        <v>1494</v>
      </c>
      <c r="K102" s="318"/>
    </row>
    <row r="103" spans="2:11" ht="5.25" customHeight="1">
      <c r="B103" s="317"/>
      <c r="C103" s="319"/>
      <c r="D103" s="319"/>
      <c r="E103" s="319"/>
      <c r="F103" s="319"/>
      <c r="G103" s="335"/>
      <c r="H103" s="319"/>
      <c r="I103" s="319"/>
      <c r="J103" s="319"/>
      <c r="K103" s="318"/>
    </row>
    <row r="104" spans="2:11" ht="15" customHeight="1">
      <c r="B104" s="317"/>
      <c r="C104" s="307" t="s">
        <v>59</v>
      </c>
      <c r="D104" s="324"/>
      <c r="E104" s="324"/>
      <c r="F104" s="326" t="s">
        <v>1495</v>
      </c>
      <c r="G104" s="335"/>
      <c r="H104" s="307" t="s">
        <v>1534</v>
      </c>
      <c r="I104" s="307" t="s">
        <v>1497</v>
      </c>
      <c r="J104" s="307">
        <v>20</v>
      </c>
      <c r="K104" s="318"/>
    </row>
    <row r="105" spans="2:11" ht="15" customHeight="1">
      <c r="B105" s="317"/>
      <c r="C105" s="307" t="s">
        <v>1498</v>
      </c>
      <c r="D105" s="307"/>
      <c r="E105" s="307"/>
      <c r="F105" s="326" t="s">
        <v>1495</v>
      </c>
      <c r="G105" s="307"/>
      <c r="H105" s="307" t="s">
        <v>1534</v>
      </c>
      <c r="I105" s="307" t="s">
        <v>1497</v>
      </c>
      <c r="J105" s="307">
        <v>120</v>
      </c>
      <c r="K105" s="318"/>
    </row>
    <row r="106" spans="2:11" ht="15" customHeight="1">
      <c r="B106" s="327"/>
      <c r="C106" s="307" t="s">
        <v>1500</v>
      </c>
      <c r="D106" s="307"/>
      <c r="E106" s="307"/>
      <c r="F106" s="326" t="s">
        <v>1501</v>
      </c>
      <c r="G106" s="307"/>
      <c r="H106" s="307" t="s">
        <v>1534</v>
      </c>
      <c r="I106" s="307" t="s">
        <v>1497</v>
      </c>
      <c r="J106" s="307">
        <v>50</v>
      </c>
      <c r="K106" s="318"/>
    </row>
    <row r="107" spans="2:11" ht="15" customHeight="1">
      <c r="B107" s="327"/>
      <c r="C107" s="307" t="s">
        <v>1503</v>
      </c>
      <c r="D107" s="307"/>
      <c r="E107" s="307"/>
      <c r="F107" s="326" t="s">
        <v>1495</v>
      </c>
      <c r="G107" s="307"/>
      <c r="H107" s="307" t="s">
        <v>1534</v>
      </c>
      <c r="I107" s="307" t="s">
        <v>1505</v>
      </c>
      <c r="J107" s="307"/>
      <c r="K107" s="318"/>
    </row>
    <row r="108" spans="2:11" ht="15" customHeight="1">
      <c r="B108" s="327"/>
      <c r="C108" s="307" t="s">
        <v>1514</v>
      </c>
      <c r="D108" s="307"/>
      <c r="E108" s="307"/>
      <c r="F108" s="326" t="s">
        <v>1501</v>
      </c>
      <c r="G108" s="307"/>
      <c r="H108" s="307" t="s">
        <v>1534</v>
      </c>
      <c r="I108" s="307" t="s">
        <v>1497</v>
      </c>
      <c r="J108" s="307">
        <v>50</v>
      </c>
      <c r="K108" s="318"/>
    </row>
    <row r="109" spans="2:11" ht="15" customHeight="1">
      <c r="B109" s="327"/>
      <c r="C109" s="307" t="s">
        <v>1522</v>
      </c>
      <c r="D109" s="307"/>
      <c r="E109" s="307"/>
      <c r="F109" s="326" t="s">
        <v>1501</v>
      </c>
      <c r="G109" s="307"/>
      <c r="H109" s="307" t="s">
        <v>1534</v>
      </c>
      <c r="I109" s="307" t="s">
        <v>1497</v>
      </c>
      <c r="J109" s="307">
        <v>50</v>
      </c>
      <c r="K109" s="318"/>
    </row>
    <row r="110" spans="2:11" ht="15" customHeight="1">
      <c r="B110" s="327"/>
      <c r="C110" s="307" t="s">
        <v>1520</v>
      </c>
      <c r="D110" s="307"/>
      <c r="E110" s="307"/>
      <c r="F110" s="326" t="s">
        <v>1501</v>
      </c>
      <c r="G110" s="307"/>
      <c r="H110" s="307" t="s">
        <v>1534</v>
      </c>
      <c r="I110" s="307" t="s">
        <v>1497</v>
      </c>
      <c r="J110" s="307">
        <v>50</v>
      </c>
      <c r="K110" s="318"/>
    </row>
    <row r="111" spans="2:11" ht="15" customHeight="1">
      <c r="B111" s="327"/>
      <c r="C111" s="307" t="s">
        <v>59</v>
      </c>
      <c r="D111" s="307"/>
      <c r="E111" s="307"/>
      <c r="F111" s="326" t="s">
        <v>1495</v>
      </c>
      <c r="G111" s="307"/>
      <c r="H111" s="307" t="s">
        <v>1535</v>
      </c>
      <c r="I111" s="307" t="s">
        <v>1497</v>
      </c>
      <c r="J111" s="307">
        <v>20</v>
      </c>
      <c r="K111" s="318"/>
    </row>
    <row r="112" spans="2:11" ht="15" customHeight="1">
      <c r="B112" s="327"/>
      <c r="C112" s="307" t="s">
        <v>1536</v>
      </c>
      <c r="D112" s="307"/>
      <c r="E112" s="307"/>
      <c r="F112" s="326" t="s">
        <v>1495</v>
      </c>
      <c r="G112" s="307"/>
      <c r="H112" s="307" t="s">
        <v>1537</v>
      </c>
      <c r="I112" s="307" t="s">
        <v>1497</v>
      </c>
      <c r="J112" s="307">
        <v>120</v>
      </c>
      <c r="K112" s="318"/>
    </row>
    <row r="113" spans="2:11" ht="15" customHeight="1">
      <c r="B113" s="327"/>
      <c r="C113" s="307" t="s">
        <v>44</v>
      </c>
      <c r="D113" s="307"/>
      <c r="E113" s="307"/>
      <c r="F113" s="326" t="s">
        <v>1495</v>
      </c>
      <c r="G113" s="307"/>
      <c r="H113" s="307" t="s">
        <v>1538</v>
      </c>
      <c r="I113" s="307" t="s">
        <v>1529</v>
      </c>
      <c r="J113" s="307"/>
      <c r="K113" s="318"/>
    </row>
    <row r="114" spans="2:11" ht="15" customHeight="1">
      <c r="B114" s="327"/>
      <c r="C114" s="307" t="s">
        <v>54</v>
      </c>
      <c r="D114" s="307"/>
      <c r="E114" s="307"/>
      <c r="F114" s="326" t="s">
        <v>1495</v>
      </c>
      <c r="G114" s="307"/>
      <c r="H114" s="307" t="s">
        <v>1539</v>
      </c>
      <c r="I114" s="307" t="s">
        <v>1529</v>
      </c>
      <c r="J114" s="307"/>
      <c r="K114" s="318"/>
    </row>
    <row r="115" spans="2:11" ht="15" customHeight="1">
      <c r="B115" s="327"/>
      <c r="C115" s="307" t="s">
        <v>63</v>
      </c>
      <c r="D115" s="307"/>
      <c r="E115" s="307"/>
      <c r="F115" s="326" t="s">
        <v>1495</v>
      </c>
      <c r="G115" s="307"/>
      <c r="H115" s="307" t="s">
        <v>1540</v>
      </c>
      <c r="I115" s="307" t="s">
        <v>1541</v>
      </c>
      <c r="J115" s="307"/>
      <c r="K115" s="318"/>
    </row>
    <row r="116" spans="2:11" ht="15" customHeight="1">
      <c r="B116" s="330"/>
      <c r="C116" s="336"/>
      <c r="D116" s="336"/>
      <c r="E116" s="336"/>
      <c r="F116" s="336"/>
      <c r="G116" s="336"/>
      <c r="H116" s="336"/>
      <c r="I116" s="336"/>
      <c r="J116" s="336"/>
      <c r="K116" s="332"/>
    </row>
    <row r="117" spans="2:11" ht="18.75" customHeight="1">
      <c r="B117" s="337"/>
      <c r="C117" s="303"/>
      <c r="D117" s="303"/>
      <c r="E117" s="303"/>
      <c r="F117" s="338"/>
      <c r="G117" s="303"/>
      <c r="H117" s="303"/>
      <c r="I117" s="303"/>
      <c r="J117" s="303"/>
      <c r="K117" s="337"/>
    </row>
    <row r="118" spans="2:11" ht="18.75" customHeight="1">
      <c r="B118" s="313"/>
      <c r="C118" s="313"/>
      <c r="D118" s="313"/>
      <c r="E118" s="313"/>
      <c r="F118" s="313"/>
      <c r="G118" s="313"/>
      <c r="H118" s="313"/>
      <c r="I118" s="313"/>
      <c r="J118" s="313"/>
      <c r="K118" s="313"/>
    </row>
    <row r="119" spans="2:11" ht="7.5" customHeight="1">
      <c r="B119" s="339"/>
      <c r="C119" s="340"/>
      <c r="D119" s="340"/>
      <c r="E119" s="340"/>
      <c r="F119" s="340"/>
      <c r="G119" s="340"/>
      <c r="H119" s="340"/>
      <c r="I119" s="340"/>
      <c r="J119" s="340"/>
      <c r="K119" s="341"/>
    </row>
    <row r="120" spans="2:11" ht="45" customHeight="1">
      <c r="B120" s="342"/>
      <c r="C120" s="428" t="s">
        <v>1542</v>
      </c>
      <c r="D120" s="428"/>
      <c r="E120" s="428"/>
      <c r="F120" s="428"/>
      <c r="G120" s="428"/>
      <c r="H120" s="428"/>
      <c r="I120" s="428"/>
      <c r="J120" s="428"/>
      <c r="K120" s="343"/>
    </row>
    <row r="121" spans="2:11" ht="17.25" customHeight="1">
      <c r="B121" s="344"/>
      <c r="C121" s="319" t="s">
        <v>1489</v>
      </c>
      <c r="D121" s="319"/>
      <c r="E121" s="319"/>
      <c r="F121" s="319" t="s">
        <v>1490</v>
      </c>
      <c r="G121" s="320"/>
      <c r="H121" s="319" t="s">
        <v>165</v>
      </c>
      <c r="I121" s="319" t="s">
        <v>63</v>
      </c>
      <c r="J121" s="319" t="s">
        <v>1491</v>
      </c>
      <c r="K121" s="345"/>
    </row>
    <row r="122" spans="2:11" ht="17.25" customHeight="1">
      <c r="B122" s="344"/>
      <c r="C122" s="321" t="s">
        <v>1492</v>
      </c>
      <c r="D122" s="321"/>
      <c r="E122" s="321"/>
      <c r="F122" s="322" t="s">
        <v>1493</v>
      </c>
      <c r="G122" s="323"/>
      <c r="H122" s="321"/>
      <c r="I122" s="321"/>
      <c r="J122" s="321" t="s">
        <v>1494</v>
      </c>
      <c r="K122" s="345"/>
    </row>
    <row r="123" spans="2:11" ht="5.25" customHeight="1">
      <c r="B123" s="346"/>
      <c r="C123" s="324"/>
      <c r="D123" s="324"/>
      <c r="E123" s="324"/>
      <c r="F123" s="324"/>
      <c r="G123" s="307"/>
      <c r="H123" s="324"/>
      <c r="I123" s="324"/>
      <c r="J123" s="324"/>
      <c r="K123" s="347"/>
    </row>
    <row r="124" spans="2:11" ht="15" customHeight="1">
      <c r="B124" s="346"/>
      <c r="C124" s="307" t="s">
        <v>1498</v>
      </c>
      <c r="D124" s="324"/>
      <c r="E124" s="324"/>
      <c r="F124" s="326" t="s">
        <v>1495</v>
      </c>
      <c r="G124" s="307"/>
      <c r="H124" s="307" t="s">
        <v>1534</v>
      </c>
      <c r="I124" s="307" t="s">
        <v>1497</v>
      </c>
      <c r="J124" s="307">
        <v>120</v>
      </c>
      <c r="K124" s="348"/>
    </row>
    <row r="125" spans="2:11" ht="15" customHeight="1">
      <c r="B125" s="346"/>
      <c r="C125" s="307" t="s">
        <v>1543</v>
      </c>
      <c r="D125" s="307"/>
      <c r="E125" s="307"/>
      <c r="F125" s="326" t="s">
        <v>1495</v>
      </c>
      <c r="G125" s="307"/>
      <c r="H125" s="307" t="s">
        <v>1544</v>
      </c>
      <c r="I125" s="307" t="s">
        <v>1497</v>
      </c>
      <c r="J125" s="307" t="s">
        <v>1545</v>
      </c>
      <c r="K125" s="348"/>
    </row>
    <row r="126" spans="2:11" ht="15" customHeight="1">
      <c r="B126" s="346"/>
      <c r="C126" s="307" t="s">
        <v>94</v>
      </c>
      <c r="D126" s="307"/>
      <c r="E126" s="307"/>
      <c r="F126" s="326" t="s">
        <v>1495</v>
      </c>
      <c r="G126" s="307"/>
      <c r="H126" s="307" t="s">
        <v>1546</v>
      </c>
      <c r="I126" s="307" t="s">
        <v>1497</v>
      </c>
      <c r="J126" s="307" t="s">
        <v>1545</v>
      </c>
      <c r="K126" s="348"/>
    </row>
    <row r="127" spans="2:11" ht="15" customHeight="1">
      <c r="B127" s="346"/>
      <c r="C127" s="307" t="s">
        <v>1506</v>
      </c>
      <c r="D127" s="307"/>
      <c r="E127" s="307"/>
      <c r="F127" s="326" t="s">
        <v>1501</v>
      </c>
      <c r="G127" s="307"/>
      <c r="H127" s="307" t="s">
        <v>1507</v>
      </c>
      <c r="I127" s="307" t="s">
        <v>1497</v>
      </c>
      <c r="J127" s="307">
        <v>15</v>
      </c>
      <c r="K127" s="348"/>
    </row>
    <row r="128" spans="2:11" ht="15" customHeight="1">
      <c r="B128" s="346"/>
      <c r="C128" s="328" t="s">
        <v>1508</v>
      </c>
      <c r="D128" s="328"/>
      <c r="E128" s="328"/>
      <c r="F128" s="329" t="s">
        <v>1501</v>
      </c>
      <c r="G128" s="328"/>
      <c r="H128" s="328" t="s">
        <v>1509</v>
      </c>
      <c r="I128" s="328" t="s">
        <v>1497</v>
      </c>
      <c r="J128" s="328">
        <v>15</v>
      </c>
      <c r="K128" s="348"/>
    </row>
    <row r="129" spans="2:11" ht="15" customHeight="1">
      <c r="B129" s="346"/>
      <c r="C129" s="328" t="s">
        <v>1510</v>
      </c>
      <c r="D129" s="328"/>
      <c r="E129" s="328"/>
      <c r="F129" s="329" t="s">
        <v>1501</v>
      </c>
      <c r="G129" s="328"/>
      <c r="H129" s="328" t="s">
        <v>1511</v>
      </c>
      <c r="I129" s="328" t="s">
        <v>1497</v>
      </c>
      <c r="J129" s="328">
        <v>20</v>
      </c>
      <c r="K129" s="348"/>
    </row>
    <row r="130" spans="2:11" ht="15" customHeight="1">
      <c r="B130" s="346"/>
      <c r="C130" s="328" t="s">
        <v>1512</v>
      </c>
      <c r="D130" s="328"/>
      <c r="E130" s="328"/>
      <c r="F130" s="329" t="s">
        <v>1501</v>
      </c>
      <c r="G130" s="328"/>
      <c r="H130" s="328" t="s">
        <v>1513</v>
      </c>
      <c r="I130" s="328" t="s">
        <v>1497</v>
      </c>
      <c r="J130" s="328">
        <v>20</v>
      </c>
      <c r="K130" s="348"/>
    </row>
    <row r="131" spans="2:11" ht="15" customHeight="1">
      <c r="B131" s="346"/>
      <c r="C131" s="307" t="s">
        <v>1500</v>
      </c>
      <c r="D131" s="307"/>
      <c r="E131" s="307"/>
      <c r="F131" s="326" t="s">
        <v>1501</v>
      </c>
      <c r="G131" s="307"/>
      <c r="H131" s="307" t="s">
        <v>1534</v>
      </c>
      <c r="I131" s="307" t="s">
        <v>1497</v>
      </c>
      <c r="J131" s="307">
        <v>50</v>
      </c>
      <c r="K131" s="348"/>
    </row>
    <row r="132" spans="2:11" ht="15" customHeight="1">
      <c r="B132" s="346"/>
      <c r="C132" s="307" t="s">
        <v>1514</v>
      </c>
      <c r="D132" s="307"/>
      <c r="E132" s="307"/>
      <c r="F132" s="326" t="s">
        <v>1501</v>
      </c>
      <c r="G132" s="307"/>
      <c r="H132" s="307" t="s">
        <v>1534</v>
      </c>
      <c r="I132" s="307" t="s">
        <v>1497</v>
      </c>
      <c r="J132" s="307">
        <v>50</v>
      </c>
      <c r="K132" s="348"/>
    </row>
    <row r="133" spans="2:11" ht="15" customHeight="1">
      <c r="B133" s="346"/>
      <c r="C133" s="307" t="s">
        <v>1520</v>
      </c>
      <c r="D133" s="307"/>
      <c r="E133" s="307"/>
      <c r="F133" s="326" t="s">
        <v>1501</v>
      </c>
      <c r="G133" s="307"/>
      <c r="H133" s="307" t="s">
        <v>1534</v>
      </c>
      <c r="I133" s="307" t="s">
        <v>1497</v>
      </c>
      <c r="J133" s="307">
        <v>50</v>
      </c>
      <c r="K133" s="348"/>
    </row>
    <row r="134" spans="2:11" ht="15" customHeight="1">
      <c r="B134" s="346"/>
      <c r="C134" s="307" t="s">
        <v>1522</v>
      </c>
      <c r="D134" s="307"/>
      <c r="E134" s="307"/>
      <c r="F134" s="326" t="s">
        <v>1501</v>
      </c>
      <c r="G134" s="307"/>
      <c r="H134" s="307" t="s">
        <v>1534</v>
      </c>
      <c r="I134" s="307" t="s">
        <v>1497</v>
      </c>
      <c r="J134" s="307">
        <v>50</v>
      </c>
      <c r="K134" s="348"/>
    </row>
    <row r="135" spans="2:11" ht="15" customHeight="1">
      <c r="B135" s="346"/>
      <c r="C135" s="307" t="s">
        <v>170</v>
      </c>
      <c r="D135" s="307"/>
      <c r="E135" s="307"/>
      <c r="F135" s="326" t="s">
        <v>1501</v>
      </c>
      <c r="G135" s="307"/>
      <c r="H135" s="307" t="s">
        <v>1547</v>
      </c>
      <c r="I135" s="307" t="s">
        <v>1497</v>
      </c>
      <c r="J135" s="307">
        <v>255</v>
      </c>
      <c r="K135" s="348"/>
    </row>
    <row r="136" spans="2:11" ht="15" customHeight="1">
      <c r="B136" s="346"/>
      <c r="C136" s="307" t="s">
        <v>1524</v>
      </c>
      <c r="D136" s="307"/>
      <c r="E136" s="307"/>
      <c r="F136" s="326" t="s">
        <v>1495</v>
      </c>
      <c r="G136" s="307"/>
      <c r="H136" s="307" t="s">
        <v>1548</v>
      </c>
      <c r="I136" s="307" t="s">
        <v>1526</v>
      </c>
      <c r="J136" s="307"/>
      <c r="K136" s="348"/>
    </row>
    <row r="137" spans="2:11" ht="15" customHeight="1">
      <c r="B137" s="346"/>
      <c r="C137" s="307" t="s">
        <v>1527</v>
      </c>
      <c r="D137" s="307"/>
      <c r="E137" s="307"/>
      <c r="F137" s="326" t="s">
        <v>1495</v>
      </c>
      <c r="G137" s="307"/>
      <c r="H137" s="307" t="s">
        <v>1549</v>
      </c>
      <c r="I137" s="307" t="s">
        <v>1529</v>
      </c>
      <c r="J137" s="307"/>
      <c r="K137" s="348"/>
    </row>
    <row r="138" spans="2:11" ht="15" customHeight="1">
      <c r="B138" s="346"/>
      <c r="C138" s="307" t="s">
        <v>1530</v>
      </c>
      <c r="D138" s="307"/>
      <c r="E138" s="307"/>
      <c r="F138" s="326" t="s">
        <v>1495</v>
      </c>
      <c r="G138" s="307"/>
      <c r="H138" s="307" t="s">
        <v>1530</v>
      </c>
      <c r="I138" s="307" t="s">
        <v>1529</v>
      </c>
      <c r="J138" s="307"/>
      <c r="K138" s="348"/>
    </row>
    <row r="139" spans="2:11" ht="15" customHeight="1">
      <c r="B139" s="346"/>
      <c r="C139" s="307" t="s">
        <v>44</v>
      </c>
      <c r="D139" s="307"/>
      <c r="E139" s="307"/>
      <c r="F139" s="326" t="s">
        <v>1495</v>
      </c>
      <c r="G139" s="307"/>
      <c r="H139" s="307" t="s">
        <v>1550</v>
      </c>
      <c r="I139" s="307" t="s">
        <v>1529</v>
      </c>
      <c r="J139" s="307"/>
      <c r="K139" s="348"/>
    </row>
    <row r="140" spans="2:11" ht="15" customHeight="1">
      <c r="B140" s="346"/>
      <c r="C140" s="307" t="s">
        <v>1551</v>
      </c>
      <c r="D140" s="307"/>
      <c r="E140" s="307"/>
      <c r="F140" s="326" t="s">
        <v>1495</v>
      </c>
      <c r="G140" s="307"/>
      <c r="H140" s="307" t="s">
        <v>1552</v>
      </c>
      <c r="I140" s="307" t="s">
        <v>1529</v>
      </c>
      <c r="J140" s="307"/>
      <c r="K140" s="348"/>
    </row>
    <row r="141" spans="2:11" ht="15" customHeight="1">
      <c r="B141" s="349"/>
      <c r="C141" s="350"/>
      <c r="D141" s="350"/>
      <c r="E141" s="350"/>
      <c r="F141" s="350"/>
      <c r="G141" s="350"/>
      <c r="H141" s="350"/>
      <c r="I141" s="350"/>
      <c r="J141" s="350"/>
      <c r="K141" s="351"/>
    </row>
    <row r="142" spans="2:11" ht="18.75" customHeight="1">
      <c r="B142" s="303"/>
      <c r="C142" s="303"/>
      <c r="D142" s="303"/>
      <c r="E142" s="303"/>
      <c r="F142" s="338"/>
      <c r="G142" s="303"/>
      <c r="H142" s="303"/>
      <c r="I142" s="303"/>
      <c r="J142" s="303"/>
      <c r="K142" s="303"/>
    </row>
    <row r="143" spans="2:11" ht="18.75" customHeight="1">
      <c r="B143" s="313"/>
      <c r="C143" s="313"/>
      <c r="D143" s="313"/>
      <c r="E143" s="313"/>
      <c r="F143" s="313"/>
      <c r="G143" s="313"/>
      <c r="H143" s="313"/>
      <c r="I143" s="313"/>
      <c r="J143" s="313"/>
      <c r="K143" s="313"/>
    </row>
    <row r="144" spans="2:11" ht="7.5" customHeight="1">
      <c r="B144" s="314"/>
      <c r="C144" s="315"/>
      <c r="D144" s="315"/>
      <c r="E144" s="315"/>
      <c r="F144" s="315"/>
      <c r="G144" s="315"/>
      <c r="H144" s="315"/>
      <c r="I144" s="315"/>
      <c r="J144" s="315"/>
      <c r="K144" s="316"/>
    </row>
    <row r="145" spans="2:11" ht="45" customHeight="1">
      <c r="B145" s="317"/>
      <c r="C145" s="429" t="s">
        <v>1553</v>
      </c>
      <c r="D145" s="429"/>
      <c r="E145" s="429"/>
      <c r="F145" s="429"/>
      <c r="G145" s="429"/>
      <c r="H145" s="429"/>
      <c r="I145" s="429"/>
      <c r="J145" s="429"/>
      <c r="K145" s="318"/>
    </row>
    <row r="146" spans="2:11" ht="17.25" customHeight="1">
      <c r="B146" s="317"/>
      <c r="C146" s="319" t="s">
        <v>1489</v>
      </c>
      <c r="D146" s="319"/>
      <c r="E146" s="319"/>
      <c r="F146" s="319" t="s">
        <v>1490</v>
      </c>
      <c r="G146" s="320"/>
      <c r="H146" s="319" t="s">
        <v>165</v>
      </c>
      <c r="I146" s="319" t="s">
        <v>63</v>
      </c>
      <c r="J146" s="319" t="s">
        <v>1491</v>
      </c>
      <c r="K146" s="318"/>
    </row>
    <row r="147" spans="2:11" ht="17.25" customHeight="1">
      <c r="B147" s="317"/>
      <c r="C147" s="321" t="s">
        <v>1492</v>
      </c>
      <c r="D147" s="321"/>
      <c r="E147" s="321"/>
      <c r="F147" s="322" t="s">
        <v>1493</v>
      </c>
      <c r="G147" s="323"/>
      <c r="H147" s="321"/>
      <c r="I147" s="321"/>
      <c r="J147" s="321" t="s">
        <v>1494</v>
      </c>
      <c r="K147" s="318"/>
    </row>
    <row r="148" spans="2:11" ht="5.25" customHeight="1">
      <c r="B148" s="327"/>
      <c r="C148" s="324"/>
      <c r="D148" s="324"/>
      <c r="E148" s="324"/>
      <c r="F148" s="324"/>
      <c r="G148" s="325"/>
      <c r="H148" s="324"/>
      <c r="I148" s="324"/>
      <c r="J148" s="324"/>
      <c r="K148" s="348"/>
    </row>
    <row r="149" spans="2:11" ht="15" customHeight="1">
      <c r="B149" s="327"/>
      <c r="C149" s="352" t="s">
        <v>1498</v>
      </c>
      <c r="D149" s="307"/>
      <c r="E149" s="307"/>
      <c r="F149" s="353" t="s">
        <v>1495</v>
      </c>
      <c r="G149" s="307"/>
      <c r="H149" s="352" t="s">
        <v>1534</v>
      </c>
      <c r="I149" s="352" t="s">
        <v>1497</v>
      </c>
      <c r="J149" s="352">
        <v>120</v>
      </c>
      <c r="K149" s="348"/>
    </row>
    <row r="150" spans="2:11" ht="15" customHeight="1">
      <c r="B150" s="327"/>
      <c r="C150" s="352" t="s">
        <v>1543</v>
      </c>
      <c r="D150" s="307"/>
      <c r="E150" s="307"/>
      <c r="F150" s="353" t="s">
        <v>1495</v>
      </c>
      <c r="G150" s="307"/>
      <c r="H150" s="352" t="s">
        <v>1554</v>
      </c>
      <c r="I150" s="352" t="s">
        <v>1497</v>
      </c>
      <c r="J150" s="352" t="s">
        <v>1545</v>
      </c>
      <c r="K150" s="348"/>
    </row>
    <row r="151" spans="2:11" ht="15" customHeight="1">
      <c r="B151" s="327"/>
      <c r="C151" s="352" t="s">
        <v>94</v>
      </c>
      <c r="D151" s="307"/>
      <c r="E151" s="307"/>
      <c r="F151" s="353" t="s">
        <v>1495</v>
      </c>
      <c r="G151" s="307"/>
      <c r="H151" s="352" t="s">
        <v>1555</v>
      </c>
      <c r="I151" s="352" t="s">
        <v>1497</v>
      </c>
      <c r="J151" s="352" t="s">
        <v>1545</v>
      </c>
      <c r="K151" s="348"/>
    </row>
    <row r="152" spans="2:11" ht="15" customHeight="1">
      <c r="B152" s="327"/>
      <c r="C152" s="352" t="s">
        <v>1500</v>
      </c>
      <c r="D152" s="307"/>
      <c r="E152" s="307"/>
      <c r="F152" s="353" t="s">
        <v>1501</v>
      </c>
      <c r="G152" s="307"/>
      <c r="H152" s="352" t="s">
        <v>1534</v>
      </c>
      <c r="I152" s="352" t="s">
        <v>1497</v>
      </c>
      <c r="J152" s="352">
        <v>50</v>
      </c>
      <c r="K152" s="348"/>
    </row>
    <row r="153" spans="2:11" ht="15" customHeight="1">
      <c r="B153" s="327"/>
      <c r="C153" s="352" t="s">
        <v>1503</v>
      </c>
      <c r="D153" s="307"/>
      <c r="E153" s="307"/>
      <c r="F153" s="353" t="s">
        <v>1495</v>
      </c>
      <c r="G153" s="307"/>
      <c r="H153" s="352" t="s">
        <v>1534</v>
      </c>
      <c r="I153" s="352" t="s">
        <v>1505</v>
      </c>
      <c r="J153" s="352"/>
      <c r="K153" s="348"/>
    </row>
    <row r="154" spans="2:11" ht="15" customHeight="1">
      <c r="B154" s="327"/>
      <c r="C154" s="352" t="s">
        <v>1514</v>
      </c>
      <c r="D154" s="307"/>
      <c r="E154" s="307"/>
      <c r="F154" s="353" t="s">
        <v>1501</v>
      </c>
      <c r="G154" s="307"/>
      <c r="H154" s="352" t="s">
        <v>1534</v>
      </c>
      <c r="I154" s="352" t="s">
        <v>1497</v>
      </c>
      <c r="J154" s="352">
        <v>50</v>
      </c>
      <c r="K154" s="348"/>
    </row>
    <row r="155" spans="2:11" ht="15" customHeight="1">
      <c r="B155" s="327"/>
      <c r="C155" s="352" t="s">
        <v>1522</v>
      </c>
      <c r="D155" s="307"/>
      <c r="E155" s="307"/>
      <c r="F155" s="353" t="s">
        <v>1501</v>
      </c>
      <c r="G155" s="307"/>
      <c r="H155" s="352" t="s">
        <v>1534</v>
      </c>
      <c r="I155" s="352" t="s">
        <v>1497</v>
      </c>
      <c r="J155" s="352">
        <v>50</v>
      </c>
      <c r="K155" s="348"/>
    </row>
    <row r="156" spans="2:11" ht="15" customHeight="1">
      <c r="B156" s="327"/>
      <c r="C156" s="352" t="s">
        <v>1520</v>
      </c>
      <c r="D156" s="307"/>
      <c r="E156" s="307"/>
      <c r="F156" s="353" t="s">
        <v>1501</v>
      </c>
      <c r="G156" s="307"/>
      <c r="H156" s="352" t="s">
        <v>1534</v>
      </c>
      <c r="I156" s="352" t="s">
        <v>1497</v>
      </c>
      <c r="J156" s="352">
        <v>50</v>
      </c>
      <c r="K156" s="348"/>
    </row>
    <row r="157" spans="2:11" ht="15" customHeight="1">
      <c r="B157" s="327"/>
      <c r="C157" s="352" t="s">
        <v>152</v>
      </c>
      <c r="D157" s="307"/>
      <c r="E157" s="307"/>
      <c r="F157" s="353" t="s">
        <v>1495</v>
      </c>
      <c r="G157" s="307"/>
      <c r="H157" s="352" t="s">
        <v>1556</v>
      </c>
      <c r="I157" s="352" t="s">
        <v>1497</v>
      </c>
      <c r="J157" s="352" t="s">
        <v>1557</v>
      </c>
      <c r="K157" s="348"/>
    </row>
    <row r="158" spans="2:11" ht="15" customHeight="1">
      <c r="B158" s="327"/>
      <c r="C158" s="352" t="s">
        <v>1558</v>
      </c>
      <c r="D158" s="307"/>
      <c r="E158" s="307"/>
      <c r="F158" s="353" t="s">
        <v>1495</v>
      </c>
      <c r="G158" s="307"/>
      <c r="H158" s="352" t="s">
        <v>1559</v>
      </c>
      <c r="I158" s="352" t="s">
        <v>1529</v>
      </c>
      <c r="J158" s="352"/>
      <c r="K158" s="348"/>
    </row>
    <row r="159" spans="2:11" ht="15" customHeight="1">
      <c r="B159" s="354"/>
      <c r="C159" s="336"/>
      <c r="D159" s="336"/>
      <c r="E159" s="336"/>
      <c r="F159" s="336"/>
      <c r="G159" s="336"/>
      <c r="H159" s="336"/>
      <c r="I159" s="336"/>
      <c r="J159" s="336"/>
      <c r="K159" s="355"/>
    </row>
    <row r="160" spans="2:11" ht="18.75" customHeight="1">
      <c r="B160" s="303"/>
      <c r="C160" s="307"/>
      <c r="D160" s="307"/>
      <c r="E160" s="307"/>
      <c r="F160" s="326"/>
      <c r="G160" s="307"/>
      <c r="H160" s="307"/>
      <c r="I160" s="307"/>
      <c r="J160" s="307"/>
      <c r="K160" s="303"/>
    </row>
    <row r="161" spans="2:11" ht="18.75" customHeight="1">
      <c r="B161" s="313"/>
      <c r="C161" s="313"/>
      <c r="D161" s="313"/>
      <c r="E161" s="313"/>
      <c r="F161" s="313"/>
      <c r="G161" s="313"/>
      <c r="H161" s="313"/>
      <c r="I161" s="313"/>
      <c r="J161" s="313"/>
      <c r="K161" s="313"/>
    </row>
    <row r="162" spans="2:11" ht="7.5" customHeight="1">
      <c r="B162" s="295"/>
      <c r="C162" s="296"/>
      <c r="D162" s="296"/>
      <c r="E162" s="296"/>
      <c r="F162" s="296"/>
      <c r="G162" s="296"/>
      <c r="H162" s="296"/>
      <c r="I162" s="296"/>
      <c r="J162" s="296"/>
      <c r="K162" s="297"/>
    </row>
    <row r="163" spans="2:11" ht="45" customHeight="1">
      <c r="B163" s="298"/>
      <c r="C163" s="428" t="s">
        <v>1560</v>
      </c>
      <c r="D163" s="428"/>
      <c r="E163" s="428"/>
      <c r="F163" s="428"/>
      <c r="G163" s="428"/>
      <c r="H163" s="428"/>
      <c r="I163" s="428"/>
      <c r="J163" s="428"/>
      <c r="K163" s="299"/>
    </row>
    <row r="164" spans="2:11" ht="17.25" customHeight="1">
      <c r="B164" s="298"/>
      <c r="C164" s="319" t="s">
        <v>1489</v>
      </c>
      <c r="D164" s="319"/>
      <c r="E164" s="319"/>
      <c r="F164" s="319" t="s">
        <v>1490</v>
      </c>
      <c r="G164" s="356"/>
      <c r="H164" s="357" t="s">
        <v>165</v>
      </c>
      <c r="I164" s="357" t="s">
        <v>63</v>
      </c>
      <c r="J164" s="319" t="s">
        <v>1491</v>
      </c>
      <c r="K164" s="299"/>
    </row>
    <row r="165" spans="2:11" ht="17.25" customHeight="1">
      <c r="B165" s="300"/>
      <c r="C165" s="321" t="s">
        <v>1492</v>
      </c>
      <c r="D165" s="321"/>
      <c r="E165" s="321"/>
      <c r="F165" s="322" t="s">
        <v>1493</v>
      </c>
      <c r="G165" s="358"/>
      <c r="H165" s="359"/>
      <c r="I165" s="359"/>
      <c r="J165" s="321" t="s">
        <v>1494</v>
      </c>
      <c r="K165" s="301"/>
    </row>
    <row r="166" spans="2:11" ht="5.25" customHeight="1">
      <c r="B166" s="327"/>
      <c r="C166" s="324"/>
      <c r="D166" s="324"/>
      <c r="E166" s="324"/>
      <c r="F166" s="324"/>
      <c r="G166" s="325"/>
      <c r="H166" s="324"/>
      <c r="I166" s="324"/>
      <c r="J166" s="324"/>
      <c r="K166" s="348"/>
    </row>
    <row r="167" spans="2:11" ht="15" customHeight="1">
      <c r="B167" s="327"/>
      <c r="C167" s="307" t="s">
        <v>1498</v>
      </c>
      <c r="D167" s="307"/>
      <c r="E167" s="307"/>
      <c r="F167" s="326" t="s">
        <v>1495</v>
      </c>
      <c r="G167" s="307"/>
      <c r="H167" s="307" t="s">
        <v>1534</v>
      </c>
      <c r="I167" s="307" t="s">
        <v>1497</v>
      </c>
      <c r="J167" s="307">
        <v>120</v>
      </c>
      <c r="K167" s="348"/>
    </row>
    <row r="168" spans="2:11" ht="15" customHeight="1">
      <c r="B168" s="327"/>
      <c r="C168" s="307" t="s">
        <v>1543</v>
      </c>
      <c r="D168" s="307"/>
      <c r="E168" s="307"/>
      <c r="F168" s="326" t="s">
        <v>1495</v>
      </c>
      <c r="G168" s="307"/>
      <c r="H168" s="307" t="s">
        <v>1544</v>
      </c>
      <c r="I168" s="307" t="s">
        <v>1497</v>
      </c>
      <c r="J168" s="307" t="s">
        <v>1545</v>
      </c>
      <c r="K168" s="348"/>
    </row>
    <row r="169" spans="2:11" ht="15" customHeight="1">
      <c r="B169" s="327"/>
      <c r="C169" s="307" t="s">
        <v>94</v>
      </c>
      <c r="D169" s="307"/>
      <c r="E169" s="307"/>
      <c r="F169" s="326" t="s">
        <v>1495</v>
      </c>
      <c r="G169" s="307"/>
      <c r="H169" s="307" t="s">
        <v>1561</v>
      </c>
      <c r="I169" s="307" t="s">
        <v>1497</v>
      </c>
      <c r="J169" s="307" t="s">
        <v>1545</v>
      </c>
      <c r="K169" s="348"/>
    </row>
    <row r="170" spans="2:11" ht="15" customHeight="1">
      <c r="B170" s="327"/>
      <c r="C170" s="307" t="s">
        <v>1500</v>
      </c>
      <c r="D170" s="307"/>
      <c r="E170" s="307"/>
      <c r="F170" s="326" t="s">
        <v>1501</v>
      </c>
      <c r="G170" s="307"/>
      <c r="H170" s="307" t="s">
        <v>1561</v>
      </c>
      <c r="I170" s="307" t="s">
        <v>1497</v>
      </c>
      <c r="J170" s="307">
        <v>50</v>
      </c>
      <c r="K170" s="348"/>
    </row>
    <row r="171" spans="2:11" ht="15" customHeight="1">
      <c r="B171" s="327"/>
      <c r="C171" s="307" t="s">
        <v>1503</v>
      </c>
      <c r="D171" s="307"/>
      <c r="E171" s="307"/>
      <c r="F171" s="326" t="s">
        <v>1495</v>
      </c>
      <c r="G171" s="307"/>
      <c r="H171" s="307" t="s">
        <v>1561</v>
      </c>
      <c r="I171" s="307" t="s">
        <v>1505</v>
      </c>
      <c r="J171" s="307"/>
      <c r="K171" s="348"/>
    </row>
    <row r="172" spans="2:11" ht="15" customHeight="1">
      <c r="B172" s="327"/>
      <c r="C172" s="307" t="s">
        <v>1514</v>
      </c>
      <c r="D172" s="307"/>
      <c r="E172" s="307"/>
      <c r="F172" s="326" t="s">
        <v>1501</v>
      </c>
      <c r="G172" s="307"/>
      <c r="H172" s="307" t="s">
        <v>1561</v>
      </c>
      <c r="I172" s="307" t="s">
        <v>1497</v>
      </c>
      <c r="J172" s="307">
        <v>50</v>
      </c>
      <c r="K172" s="348"/>
    </row>
    <row r="173" spans="2:11" ht="15" customHeight="1">
      <c r="B173" s="327"/>
      <c r="C173" s="307" t="s">
        <v>1522</v>
      </c>
      <c r="D173" s="307"/>
      <c r="E173" s="307"/>
      <c r="F173" s="326" t="s">
        <v>1501</v>
      </c>
      <c r="G173" s="307"/>
      <c r="H173" s="307" t="s">
        <v>1561</v>
      </c>
      <c r="I173" s="307" t="s">
        <v>1497</v>
      </c>
      <c r="J173" s="307">
        <v>50</v>
      </c>
      <c r="K173" s="348"/>
    </row>
    <row r="174" spans="2:11" ht="15" customHeight="1">
      <c r="B174" s="327"/>
      <c r="C174" s="307" t="s">
        <v>1520</v>
      </c>
      <c r="D174" s="307"/>
      <c r="E174" s="307"/>
      <c r="F174" s="326" t="s">
        <v>1501</v>
      </c>
      <c r="G174" s="307"/>
      <c r="H174" s="307" t="s">
        <v>1561</v>
      </c>
      <c r="I174" s="307" t="s">
        <v>1497</v>
      </c>
      <c r="J174" s="307">
        <v>50</v>
      </c>
      <c r="K174" s="348"/>
    </row>
    <row r="175" spans="2:11" ht="15" customHeight="1">
      <c r="B175" s="327"/>
      <c r="C175" s="307" t="s">
        <v>164</v>
      </c>
      <c r="D175" s="307"/>
      <c r="E175" s="307"/>
      <c r="F175" s="326" t="s">
        <v>1495</v>
      </c>
      <c r="G175" s="307"/>
      <c r="H175" s="307" t="s">
        <v>1562</v>
      </c>
      <c r="I175" s="307" t="s">
        <v>1563</v>
      </c>
      <c r="J175" s="307"/>
      <c r="K175" s="348"/>
    </row>
    <row r="176" spans="2:11" ht="15" customHeight="1">
      <c r="B176" s="327"/>
      <c r="C176" s="307" t="s">
        <v>63</v>
      </c>
      <c r="D176" s="307"/>
      <c r="E176" s="307"/>
      <c r="F176" s="326" t="s">
        <v>1495</v>
      </c>
      <c r="G176" s="307"/>
      <c r="H176" s="307" t="s">
        <v>1564</v>
      </c>
      <c r="I176" s="307" t="s">
        <v>1565</v>
      </c>
      <c r="J176" s="307">
        <v>1</v>
      </c>
      <c r="K176" s="348"/>
    </row>
    <row r="177" spans="2:11" ht="15" customHeight="1">
      <c r="B177" s="327"/>
      <c r="C177" s="307" t="s">
        <v>59</v>
      </c>
      <c r="D177" s="307"/>
      <c r="E177" s="307"/>
      <c r="F177" s="326" t="s">
        <v>1495</v>
      </c>
      <c r="G177" s="307"/>
      <c r="H177" s="307" t="s">
        <v>1566</v>
      </c>
      <c r="I177" s="307" t="s">
        <v>1497</v>
      </c>
      <c r="J177" s="307">
        <v>20</v>
      </c>
      <c r="K177" s="348"/>
    </row>
    <row r="178" spans="2:11" ht="15" customHeight="1">
      <c r="B178" s="327"/>
      <c r="C178" s="307" t="s">
        <v>165</v>
      </c>
      <c r="D178" s="307"/>
      <c r="E178" s="307"/>
      <c r="F178" s="326" t="s">
        <v>1495</v>
      </c>
      <c r="G178" s="307"/>
      <c r="H178" s="307" t="s">
        <v>1567</v>
      </c>
      <c r="I178" s="307" t="s">
        <v>1497</v>
      </c>
      <c r="J178" s="307">
        <v>255</v>
      </c>
      <c r="K178" s="348"/>
    </row>
    <row r="179" spans="2:11" ht="15" customHeight="1">
      <c r="B179" s="327"/>
      <c r="C179" s="307" t="s">
        <v>166</v>
      </c>
      <c r="D179" s="307"/>
      <c r="E179" s="307"/>
      <c r="F179" s="326" t="s">
        <v>1495</v>
      </c>
      <c r="G179" s="307"/>
      <c r="H179" s="307" t="s">
        <v>1460</v>
      </c>
      <c r="I179" s="307" t="s">
        <v>1497</v>
      </c>
      <c r="J179" s="307">
        <v>10</v>
      </c>
      <c r="K179" s="348"/>
    </row>
    <row r="180" spans="2:11" ht="15" customHeight="1">
      <c r="B180" s="327"/>
      <c r="C180" s="307" t="s">
        <v>167</v>
      </c>
      <c r="D180" s="307"/>
      <c r="E180" s="307"/>
      <c r="F180" s="326" t="s">
        <v>1495</v>
      </c>
      <c r="G180" s="307"/>
      <c r="H180" s="307" t="s">
        <v>1568</v>
      </c>
      <c r="I180" s="307" t="s">
        <v>1529</v>
      </c>
      <c r="J180" s="307"/>
      <c r="K180" s="348"/>
    </row>
    <row r="181" spans="2:11" ht="15" customHeight="1">
      <c r="B181" s="327"/>
      <c r="C181" s="307" t="s">
        <v>1569</v>
      </c>
      <c r="D181" s="307"/>
      <c r="E181" s="307"/>
      <c r="F181" s="326" t="s">
        <v>1495</v>
      </c>
      <c r="G181" s="307"/>
      <c r="H181" s="307" t="s">
        <v>1570</v>
      </c>
      <c r="I181" s="307" t="s">
        <v>1529</v>
      </c>
      <c r="J181" s="307"/>
      <c r="K181" s="348"/>
    </row>
    <row r="182" spans="2:11" ht="15" customHeight="1">
      <c r="B182" s="327"/>
      <c r="C182" s="307" t="s">
        <v>1558</v>
      </c>
      <c r="D182" s="307"/>
      <c r="E182" s="307"/>
      <c r="F182" s="326" t="s">
        <v>1495</v>
      </c>
      <c r="G182" s="307"/>
      <c r="H182" s="307" t="s">
        <v>1571</v>
      </c>
      <c r="I182" s="307" t="s">
        <v>1529</v>
      </c>
      <c r="J182" s="307"/>
      <c r="K182" s="348"/>
    </row>
    <row r="183" spans="2:11" ht="15" customHeight="1">
      <c r="B183" s="327"/>
      <c r="C183" s="307" t="s">
        <v>169</v>
      </c>
      <c r="D183" s="307"/>
      <c r="E183" s="307"/>
      <c r="F183" s="326" t="s">
        <v>1501</v>
      </c>
      <c r="G183" s="307"/>
      <c r="H183" s="307" t="s">
        <v>1572</v>
      </c>
      <c r="I183" s="307" t="s">
        <v>1497</v>
      </c>
      <c r="J183" s="307">
        <v>50</v>
      </c>
      <c r="K183" s="348"/>
    </row>
    <row r="184" spans="2:11" ht="15" customHeight="1">
      <c r="B184" s="327"/>
      <c r="C184" s="307" t="s">
        <v>1573</v>
      </c>
      <c r="D184" s="307"/>
      <c r="E184" s="307"/>
      <c r="F184" s="326" t="s">
        <v>1501</v>
      </c>
      <c r="G184" s="307"/>
      <c r="H184" s="307" t="s">
        <v>1574</v>
      </c>
      <c r="I184" s="307" t="s">
        <v>1575</v>
      </c>
      <c r="J184" s="307"/>
      <c r="K184" s="348"/>
    </row>
    <row r="185" spans="2:11" ht="15" customHeight="1">
      <c r="B185" s="327"/>
      <c r="C185" s="307" t="s">
        <v>1576</v>
      </c>
      <c r="D185" s="307"/>
      <c r="E185" s="307"/>
      <c r="F185" s="326" t="s">
        <v>1501</v>
      </c>
      <c r="G185" s="307"/>
      <c r="H185" s="307" t="s">
        <v>1577</v>
      </c>
      <c r="I185" s="307" t="s">
        <v>1575</v>
      </c>
      <c r="J185" s="307"/>
      <c r="K185" s="348"/>
    </row>
    <row r="186" spans="2:11" ht="15" customHeight="1">
      <c r="B186" s="327"/>
      <c r="C186" s="307" t="s">
        <v>1578</v>
      </c>
      <c r="D186" s="307"/>
      <c r="E186" s="307"/>
      <c r="F186" s="326" t="s">
        <v>1501</v>
      </c>
      <c r="G186" s="307"/>
      <c r="H186" s="307" t="s">
        <v>1579</v>
      </c>
      <c r="I186" s="307" t="s">
        <v>1575</v>
      </c>
      <c r="J186" s="307"/>
      <c r="K186" s="348"/>
    </row>
    <row r="187" spans="2:11" ht="15" customHeight="1">
      <c r="B187" s="327"/>
      <c r="C187" s="360" t="s">
        <v>1580</v>
      </c>
      <c r="D187" s="307"/>
      <c r="E187" s="307"/>
      <c r="F187" s="326" t="s">
        <v>1501</v>
      </c>
      <c r="G187" s="307"/>
      <c r="H187" s="307" t="s">
        <v>1581</v>
      </c>
      <c r="I187" s="307" t="s">
        <v>1582</v>
      </c>
      <c r="J187" s="361" t="s">
        <v>1583</v>
      </c>
      <c r="K187" s="348"/>
    </row>
    <row r="188" spans="2:11" ht="15" customHeight="1">
      <c r="B188" s="327"/>
      <c r="C188" s="312" t="s">
        <v>48</v>
      </c>
      <c r="D188" s="307"/>
      <c r="E188" s="307"/>
      <c r="F188" s="326" t="s">
        <v>1495</v>
      </c>
      <c r="G188" s="307"/>
      <c r="H188" s="303" t="s">
        <v>1584</v>
      </c>
      <c r="I188" s="307" t="s">
        <v>1585</v>
      </c>
      <c r="J188" s="307"/>
      <c r="K188" s="348"/>
    </row>
    <row r="189" spans="2:11" ht="15" customHeight="1">
      <c r="B189" s="327"/>
      <c r="C189" s="312" t="s">
        <v>1586</v>
      </c>
      <c r="D189" s="307"/>
      <c r="E189" s="307"/>
      <c r="F189" s="326" t="s">
        <v>1495</v>
      </c>
      <c r="G189" s="307"/>
      <c r="H189" s="307" t="s">
        <v>1587</v>
      </c>
      <c r="I189" s="307" t="s">
        <v>1529</v>
      </c>
      <c r="J189" s="307"/>
      <c r="K189" s="348"/>
    </row>
    <row r="190" spans="2:11" ht="15" customHeight="1">
      <c r="B190" s="327"/>
      <c r="C190" s="312" t="s">
        <v>1588</v>
      </c>
      <c r="D190" s="307"/>
      <c r="E190" s="307"/>
      <c r="F190" s="326" t="s">
        <v>1495</v>
      </c>
      <c r="G190" s="307"/>
      <c r="H190" s="307" t="s">
        <v>1589</v>
      </c>
      <c r="I190" s="307" t="s">
        <v>1529</v>
      </c>
      <c r="J190" s="307"/>
      <c r="K190" s="348"/>
    </row>
    <row r="191" spans="2:11" ht="15" customHeight="1">
      <c r="B191" s="327"/>
      <c r="C191" s="312" t="s">
        <v>1590</v>
      </c>
      <c r="D191" s="307"/>
      <c r="E191" s="307"/>
      <c r="F191" s="326" t="s">
        <v>1501</v>
      </c>
      <c r="G191" s="307"/>
      <c r="H191" s="307" t="s">
        <v>1591</v>
      </c>
      <c r="I191" s="307" t="s">
        <v>1529</v>
      </c>
      <c r="J191" s="307"/>
      <c r="K191" s="348"/>
    </row>
    <row r="192" spans="2:11" ht="15" customHeight="1">
      <c r="B192" s="354"/>
      <c r="C192" s="362"/>
      <c r="D192" s="336"/>
      <c r="E192" s="336"/>
      <c r="F192" s="336"/>
      <c r="G192" s="336"/>
      <c r="H192" s="336"/>
      <c r="I192" s="336"/>
      <c r="J192" s="336"/>
      <c r="K192" s="355"/>
    </row>
    <row r="193" spans="2:11" ht="18.75" customHeight="1">
      <c r="B193" s="303"/>
      <c r="C193" s="307"/>
      <c r="D193" s="307"/>
      <c r="E193" s="307"/>
      <c r="F193" s="326"/>
      <c r="G193" s="307"/>
      <c r="H193" s="307"/>
      <c r="I193" s="307"/>
      <c r="J193" s="307"/>
      <c r="K193" s="303"/>
    </row>
    <row r="194" spans="2:11" ht="18.75" customHeight="1">
      <c r="B194" s="303"/>
      <c r="C194" s="307"/>
      <c r="D194" s="307"/>
      <c r="E194" s="307"/>
      <c r="F194" s="326"/>
      <c r="G194" s="307"/>
      <c r="H194" s="307"/>
      <c r="I194" s="307"/>
      <c r="J194" s="307"/>
      <c r="K194" s="303"/>
    </row>
    <row r="195" spans="2:11" ht="18.75" customHeight="1">
      <c r="B195" s="313"/>
      <c r="C195" s="313"/>
      <c r="D195" s="313"/>
      <c r="E195" s="313"/>
      <c r="F195" s="313"/>
      <c r="G195" s="313"/>
      <c r="H195" s="313"/>
      <c r="I195" s="313"/>
      <c r="J195" s="313"/>
      <c r="K195" s="313"/>
    </row>
    <row r="196" spans="2:11">
      <c r="B196" s="295"/>
      <c r="C196" s="296"/>
      <c r="D196" s="296"/>
      <c r="E196" s="296"/>
      <c r="F196" s="296"/>
      <c r="G196" s="296"/>
      <c r="H196" s="296"/>
      <c r="I196" s="296"/>
      <c r="J196" s="296"/>
      <c r="K196" s="297"/>
    </row>
    <row r="197" spans="2:11" ht="21">
      <c r="B197" s="298"/>
      <c r="C197" s="428" t="s">
        <v>1592</v>
      </c>
      <c r="D197" s="428"/>
      <c r="E197" s="428"/>
      <c r="F197" s="428"/>
      <c r="G197" s="428"/>
      <c r="H197" s="428"/>
      <c r="I197" s="428"/>
      <c r="J197" s="428"/>
      <c r="K197" s="299"/>
    </row>
    <row r="198" spans="2:11" ht="25.5" customHeight="1">
      <c r="B198" s="298"/>
      <c r="C198" s="363" t="s">
        <v>1593</v>
      </c>
      <c r="D198" s="363"/>
      <c r="E198" s="363"/>
      <c r="F198" s="363" t="s">
        <v>1594</v>
      </c>
      <c r="G198" s="364"/>
      <c r="H198" s="427" t="s">
        <v>1595</v>
      </c>
      <c r="I198" s="427"/>
      <c r="J198" s="427"/>
      <c r="K198" s="299"/>
    </row>
    <row r="199" spans="2:11" ht="5.25" customHeight="1">
      <c r="B199" s="327"/>
      <c r="C199" s="324"/>
      <c r="D199" s="324"/>
      <c r="E199" s="324"/>
      <c r="F199" s="324"/>
      <c r="G199" s="307"/>
      <c r="H199" s="324"/>
      <c r="I199" s="324"/>
      <c r="J199" s="324"/>
      <c r="K199" s="348"/>
    </row>
    <row r="200" spans="2:11" ht="15" customHeight="1">
      <c r="B200" s="327"/>
      <c r="C200" s="307" t="s">
        <v>1585</v>
      </c>
      <c r="D200" s="307"/>
      <c r="E200" s="307"/>
      <c r="F200" s="326" t="s">
        <v>49</v>
      </c>
      <c r="G200" s="307"/>
      <c r="H200" s="425" t="s">
        <v>1596</v>
      </c>
      <c r="I200" s="425"/>
      <c r="J200" s="425"/>
      <c r="K200" s="348"/>
    </row>
    <row r="201" spans="2:11" ht="15" customHeight="1">
      <c r="B201" s="327"/>
      <c r="C201" s="333"/>
      <c r="D201" s="307"/>
      <c r="E201" s="307"/>
      <c r="F201" s="326" t="s">
        <v>50</v>
      </c>
      <c r="G201" s="307"/>
      <c r="H201" s="425" t="s">
        <v>1597</v>
      </c>
      <c r="I201" s="425"/>
      <c r="J201" s="425"/>
      <c r="K201" s="348"/>
    </row>
    <row r="202" spans="2:11" ht="15" customHeight="1">
      <c r="B202" s="327"/>
      <c r="C202" s="333"/>
      <c r="D202" s="307"/>
      <c r="E202" s="307"/>
      <c r="F202" s="326" t="s">
        <v>53</v>
      </c>
      <c r="G202" s="307"/>
      <c r="H202" s="425" t="s">
        <v>1598</v>
      </c>
      <c r="I202" s="425"/>
      <c r="J202" s="425"/>
      <c r="K202" s="348"/>
    </row>
    <row r="203" spans="2:11" ht="15" customHeight="1">
      <c r="B203" s="327"/>
      <c r="C203" s="307"/>
      <c r="D203" s="307"/>
      <c r="E203" s="307"/>
      <c r="F203" s="326" t="s">
        <v>51</v>
      </c>
      <c r="G203" s="307"/>
      <c r="H203" s="425" t="s">
        <v>1599</v>
      </c>
      <c r="I203" s="425"/>
      <c r="J203" s="425"/>
      <c r="K203" s="348"/>
    </row>
    <row r="204" spans="2:11" ht="15" customHeight="1">
      <c r="B204" s="327"/>
      <c r="C204" s="307"/>
      <c r="D204" s="307"/>
      <c r="E204" s="307"/>
      <c r="F204" s="326" t="s">
        <v>52</v>
      </c>
      <c r="G204" s="307"/>
      <c r="H204" s="425" t="s">
        <v>1600</v>
      </c>
      <c r="I204" s="425"/>
      <c r="J204" s="425"/>
      <c r="K204" s="348"/>
    </row>
    <row r="205" spans="2:11" ht="15" customHeight="1">
      <c r="B205" s="327"/>
      <c r="C205" s="307"/>
      <c r="D205" s="307"/>
      <c r="E205" s="307"/>
      <c r="F205" s="326"/>
      <c r="G205" s="307"/>
      <c r="H205" s="307"/>
      <c r="I205" s="307"/>
      <c r="J205" s="307"/>
      <c r="K205" s="348"/>
    </row>
    <row r="206" spans="2:11" ht="15" customHeight="1">
      <c r="B206" s="327"/>
      <c r="C206" s="307" t="s">
        <v>1541</v>
      </c>
      <c r="D206" s="307"/>
      <c r="E206" s="307"/>
      <c r="F206" s="326" t="s">
        <v>85</v>
      </c>
      <c r="G206" s="307"/>
      <c r="H206" s="425" t="s">
        <v>1601</v>
      </c>
      <c r="I206" s="425"/>
      <c r="J206" s="425"/>
      <c r="K206" s="348"/>
    </row>
    <row r="207" spans="2:11" ht="15" customHeight="1">
      <c r="B207" s="327"/>
      <c r="C207" s="333"/>
      <c r="D207" s="307"/>
      <c r="E207" s="307"/>
      <c r="F207" s="326" t="s">
        <v>1441</v>
      </c>
      <c r="G207" s="307"/>
      <c r="H207" s="425" t="s">
        <v>1442</v>
      </c>
      <c r="I207" s="425"/>
      <c r="J207" s="425"/>
      <c r="K207" s="348"/>
    </row>
    <row r="208" spans="2:11" ht="15" customHeight="1">
      <c r="B208" s="327"/>
      <c r="C208" s="307"/>
      <c r="D208" s="307"/>
      <c r="E208" s="307"/>
      <c r="F208" s="326" t="s">
        <v>1439</v>
      </c>
      <c r="G208" s="307"/>
      <c r="H208" s="425" t="s">
        <v>1602</v>
      </c>
      <c r="I208" s="425"/>
      <c r="J208" s="425"/>
      <c r="K208" s="348"/>
    </row>
    <row r="209" spans="2:11" ht="15" customHeight="1">
      <c r="B209" s="365"/>
      <c r="C209" s="333"/>
      <c r="D209" s="333"/>
      <c r="E209" s="333"/>
      <c r="F209" s="326" t="s">
        <v>83</v>
      </c>
      <c r="G209" s="312"/>
      <c r="H209" s="426" t="s">
        <v>1443</v>
      </c>
      <c r="I209" s="426"/>
      <c r="J209" s="426"/>
      <c r="K209" s="366"/>
    </row>
    <row r="210" spans="2:11" ht="15" customHeight="1">
      <c r="B210" s="365"/>
      <c r="C210" s="333"/>
      <c r="D210" s="333"/>
      <c r="E210" s="333"/>
      <c r="F210" s="326" t="s">
        <v>1444</v>
      </c>
      <c r="G210" s="312"/>
      <c r="H210" s="426" t="s">
        <v>235</v>
      </c>
      <c r="I210" s="426"/>
      <c r="J210" s="426"/>
      <c r="K210" s="366"/>
    </row>
    <row r="211" spans="2:11" ht="15" customHeight="1">
      <c r="B211" s="365"/>
      <c r="C211" s="333"/>
      <c r="D211" s="333"/>
      <c r="E211" s="333"/>
      <c r="F211" s="367"/>
      <c r="G211" s="312"/>
      <c r="H211" s="368"/>
      <c r="I211" s="368"/>
      <c r="J211" s="368"/>
      <c r="K211" s="366"/>
    </row>
    <row r="212" spans="2:11" ht="15" customHeight="1">
      <c r="B212" s="365"/>
      <c r="C212" s="307" t="s">
        <v>1565</v>
      </c>
      <c r="D212" s="333"/>
      <c r="E212" s="333"/>
      <c r="F212" s="326">
        <v>1</v>
      </c>
      <c r="G212" s="312"/>
      <c r="H212" s="426" t="s">
        <v>1603</v>
      </c>
      <c r="I212" s="426"/>
      <c r="J212" s="426"/>
      <c r="K212" s="366"/>
    </row>
    <row r="213" spans="2:11" ht="15" customHeight="1">
      <c r="B213" s="365"/>
      <c r="C213" s="333"/>
      <c r="D213" s="333"/>
      <c r="E213" s="333"/>
      <c r="F213" s="326">
        <v>2</v>
      </c>
      <c r="G213" s="312"/>
      <c r="H213" s="426" t="s">
        <v>1604</v>
      </c>
      <c r="I213" s="426"/>
      <c r="J213" s="426"/>
      <c r="K213" s="366"/>
    </row>
    <row r="214" spans="2:11" ht="15" customHeight="1">
      <c r="B214" s="365"/>
      <c r="C214" s="333"/>
      <c r="D214" s="333"/>
      <c r="E214" s="333"/>
      <c r="F214" s="326">
        <v>3</v>
      </c>
      <c r="G214" s="312"/>
      <c r="H214" s="426" t="s">
        <v>1605</v>
      </c>
      <c r="I214" s="426"/>
      <c r="J214" s="426"/>
      <c r="K214" s="366"/>
    </row>
    <row r="215" spans="2:11" ht="15" customHeight="1">
      <c r="B215" s="365"/>
      <c r="C215" s="333"/>
      <c r="D215" s="333"/>
      <c r="E215" s="333"/>
      <c r="F215" s="326">
        <v>4</v>
      </c>
      <c r="G215" s="312"/>
      <c r="H215" s="426" t="s">
        <v>1606</v>
      </c>
      <c r="I215" s="426"/>
      <c r="J215" s="426"/>
      <c r="K215" s="366"/>
    </row>
    <row r="216" spans="2:11" ht="12.75" customHeight="1">
      <c r="B216" s="369"/>
      <c r="C216" s="370"/>
      <c r="D216" s="370"/>
      <c r="E216" s="370"/>
      <c r="F216" s="370"/>
      <c r="G216" s="370"/>
      <c r="H216" s="370"/>
      <c r="I216" s="370"/>
      <c r="J216" s="370"/>
      <c r="K216" s="371"/>
    </row>
  </sheetData>
  <sheetProtection algorithmName="SHA-512" hashValue="tdSWkTSKe3N+NALFVob7Ho0+PvAGpLtJyVyqs2I9udUf3PlNApEz5C39WIgxCjfqAIw2jDrdpQsq4AkqQ6p8rw==" saltValue="znO8cpQ//U/ULDuJYCMaVQ==" spinCount="100000" sheet="1" objects="1" scenarios="1" formatCells="0" formatColumns="0" formatRows="0" sort="0" autoFilter="0"/>
  <mergeCells count="77">
    <mergeCell ref="C9:J9"/>
    <mergeCell ref="D10:J10"/>
    <mergeCell ref="D13:J13"/>
    <mergeCell ref="C3:J3"/>
    <mergeCell ref="C4:J4"/>
    <mergeCell ref="C6:J6"/>
    <mergeCell ref="C7:J7"/>
    <mergeCell ref="D11:J11"/>
    <mergeCell ref="F19:J19"/>
    <mergeCell ref="F20:J20"/>
    <mergeCell ref="D14:J14"/>
    <mergeCell ref="D15:J15"/>
    <mergeCell ref="F16:J16"/>
    <mergeCell ref="F17:J17"/>
    <mergeCell ref="D31:J31"/>
    <mergeCell ref="C24:J24"/>
    <mergeCell ref="D32:J32"/>
    <mergeCell ref="F18:J18"/>
    <mergeCell ref="F21:J21"/>
    <mergeCell ref="C23:J23"/>
    <mergeCell ref="D25:J25"/>
    <mergeCell ref="D26:J26"/>
    <mergeCell ref="D28:J28"/>
    <mergeCell ref="D29:J29"/>
    <mergeCell ref="D33:J33"/>
    <mergeCell ref="G34:J34"/>
    <mergeCell ref="G35:J35"/>
    <mergeCell ref="D49:J49"/>
    <mergeCell ref="E48:J48"/>
    <mergeCell ref="G36:J36"/>
    <mergeCell ref="G37:J37"/>
    <mergeCell ref="D58:J58"/>
    <mergeCell ref="D59:J59"/>
    <mergeCell ref="C50:J50"/>
    <mergeCell ref="G38:J38"/>
    <mergeCell ref="G39:J39"/>
    <mergeCell ref="G40:J40"/>
    <mergeCell ref="G41:J41"/>
    <mergeCell ref="G42:J42"/>
    <mergeCell ref="G43:J43"/>
    <mergeCell ref="D45:J45"/>
    <mergeCell ref="E46:J46"/>
    <mergeCell ref="E47:J47"/>
    <mergeCell ref="C52:J52"/>
    <mergeCell ref="C53:J53"/>
    <mergeCell ref="C55:J55"/>
    <mergeCell ref="D56:J56"/>
    <mergeCell ref="D57:J57"/>
    <mergeCell ref="H200:J200"/>
    <mergeCell ref="D60:J60"/>
    <mergeCell ref="D63:J63"/>
    <mergeCell ref="D64:J64"/>
    <mergeCell ref="D66:J66"/>
    <mergeCell ref="D65:J65"/>
    <mergeCell ref="C100:J100"/>
    <mergeCell ref="D61:J61"/>
    <mergeCell ref="D67:J67"/>
    <mergeCell ref="D68:J68"/>
    <mergeCell ref="C73:J73"/>
    <mergeCell ref="H198:J198"/>
    <mergeCell ref="C163:J163"/>
    <mergeCell ref="C120:J120"/>
    <mergeCell ref="C145:J145"/>
    <mergeCell ref="C197:J197"/>
    <mergeCell ref="H215:J215"/>
    <mergeCell ref="H213:J213"/>
    <mergeCell ref="H210:J210"/>
    <mergeCell ref="H209:J209"/>
    <mergeCell ref="H207:J207"/>
    <mergeCell ref="H208:J208"/>
    <mergeCell ref="H203:J203"/>
    <mergeCell ref="H201:J201"/>
    <mergeCell ref="H212:J212"/>
    <mergeCell ref="H214:J214"/>
    <mergeCell ref="H206:J206"/>
    <mergeCell ref="H204:J204"/>
    <mergeCell ref="H202:J202"/>
  </mergeCells>
  <pageMargins left="0.59027779999999996" right="0.59027779999999996" top="0.59027779999999996" bottom="0.59027779999999996" header="0" footer="0"/>
  <pageSetup paperSize="9" scale="77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111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87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 s="1" customFormat="1">
      <c r="B8" s="43"/>
      <c r="C8" s="44"/>
      <c r="D8" s="38" t="s">
        <v>149</v>
      </c>
      <c r="E8" s="44"/>
      <c r="F8" s="44"/>
      <c r="G8" s="44"/>
      <c r="H8" s="44"/>
      <c r="I8" s="129"/>
      <c r="J8" s="44"/>
      <c r="K8" s="47"/>
    </row>
    <row r="9" spans="1:70" s="1" customFormat="1" ht="36.950000000000003" customHeight="1">
      <c r="B9" s="43"/>
      <c r="C9" s="44"/>
      <c r="D9" s="44"/>
      <c r="E9" s="417" t="s">
        <v>150</v>
      </c>
      <c r="F9" s="418"/>
      <c r="G9" s="418"/>
      <c r="H9" s="418"/>
      <c r="I9" s="129"/>
      <c r="J9" s="44"/>
      <c r="K9" s="47"/>
    </row>
    <row r="10" spans="1:70" s="1" customFormat="1" ht="13.5">
      <c r="B10" s="43"/>
      <c r="C10" s="44"/>
      <c r="D10" s="44"/>
      <c r="E10" s="44"/>
      <c r="F10" s="44"/>
      <c r="G10" s="44"/>
      <c r="H10" s="44"/>
      <c r="I10" s="129"/>
      <c r="J10" s="44"/>
      <c r="K10" s="47"/>
    </row>
    <row r="11" spans="1:70" s="1" customFormat="1" ht="14.45" customHeight="1">
      <c r="B11" s="43"/>
      <c r="C11" s="44"/>
      <c r="D11" s="38" t="s">
        <v>20</v>
      </c>
      <c r="E11" s="44"/>
      <c r="F11" s="36" t="s">
        <v>21</v>
      </c>
      <c r="G11" s="44"/>
      <c r="H11" s="44"/>
      <c r="I11" s="130" t="s">
        <v>22</v>
      </c>
      <c r="J11" s="36" t="s">
        <v>34</v>
      </c>
      <c r="K11" s="47"/>
    </row>
    <row r="12" spans="1:70" s="1" customFormat="1" ht="14.45" customHeight="1">
      <c r="B12" s="43"/>
      <c r="C12" s="44"/>
      <c r="D12" s="38" t="s">
        <v>24</v>
      </c>
      <c r="E12" s="44"/>
      <c r="F12" s="36" t="s">
        <v>25</v>
      </c>
      <c r="G12" s="44"/>
      <c r="H12" s="44"/>
      <c r="I12" s="130" t="s">
        <v>26</v>
      </c>
      <c r="J12" s="131" t="str">
        <f>'Rekapitulace stavby'!AN8</f>
        <v>14. 11. 2017</v>
      </c>
      <c r="K12" s="47"/>
    </row>
    <row r="13" spans="1:70" s="1" customFormat="1" ht="10.9" customHeight="1">
      <c r="B13" s="43"/>
      <c r="C13" s="44"/>
      <c r="D13" s="44"/>
      <c r="E13" s="44"/>
      <c r="F13" s="44"/>
      <c r="G13" s="44"/>
      <c r="H13" s="44"/>
      <c r="I13" s="129"/>
      <c r="J13" s="44"/>
      <c r="K13" s="47"/>
    </row>
    <row r="14" spans="1:70" s="1" customFormat="1" ht="14.45" customHeight="1">
      <c r="B14" s="43"/>
      <c r="C14" s="44"/>
      <c r="D14" s="38" t="s">
        <v>32</v>
      </c>
      <c r="E14" s="44"/>
      <c r="F14" s="44"/>
      <c r="G14" s="44"/>
      <c r="H14" s="44"/>
      <c r="I14" s="130" t="s">
        <v>33</v>
      </c>
      <c r="J14" s="36" t="s">
        <v>34</v>
      </c>
      <c r="K14" s="47"/>
    </row>
    <row r="15" spans="1:70" s="1" customFormat="1" ht="18" customHeight="1">
      <c r="B15" s="43"/>
      <c r="C15" s="44"/>
      <c r="D15" s="44"/>
      <c r="E15" s="36" t="s">
        <v>35</v>
      </c>
      <c r="F15" s="44"/>
      <c r="G15" s="44"/>
      <c r="H15" s="44"/>
      <c r="I15" s="130" t="s">
        <v>36</v>
      </c>
      <c r="J15" s="36" t="s">
        <v>34</v>
      </c>
      <c r="K15" s="47"/>
    </row>
    <row r="16" spans="1:70" s="1" customFormat="1" ht="6.95" customHeight="1">
      <c r="B16" s="43"/>
      <c r="C16" s="44"/>
      <c r="D16" s="44"/>
      <c r="E16" s="44"/>
      <c r="F16" s="44"/>
      <c r="G16" s="44"/>
      <c r="H16" s="44"/>
      <c r="I16" s="129"/>
      <c r="J16" s="44"/>
      <c r="K16" s="47"/>
    </row>
    <row r="17" spans="2:11" s="1" customFormat="1" ht="14.45" customHeight="1">
      <c r="B17" s="43"/>
      <c r="C17" s="44"/>
      <c r="D17" s="38" t="s">
        <v>37</v>
      </c>
      <c r="E17" s="44"/>
      <c r="F17" s="44"/>
      <c r="G17" s="44"/>
      <c r="H17" s="44"/>
      <c r="I17" s="130" t="s">
        <v>33</v>
      </c>
      <c r="J17" s="36" t="str">
        <f>IF('Rekapitulace stavby'!AN13="Vyplň údaj","",IF('Rekapitulace stavby'!AN13="","",'Rekapitulace stavby'!AN13))</f>
        <v/>
      </c>
      <c r="K17" s="47"/>
    </row>
    <row r="18" spans="2:11" s="1" customFormat="1" ht="18" customHeight="1">
      <c r="B18" s="43"/>
      <c r="C18" s="44"/>
      <c r="D18" s="44"/>
      <c r="E18" s="36" t="str">
        <f>IF('Rekapitulace stavby'!E14="Vyplň údaj","",IF('Rekapitulace stavby'!E14="","",'Rekapitulace stavby'!E14))</f>
        <v/>
      </c>
      <c r="F18" s="44"/>
      <c r="G18" s="44"/>
      <c r="H18" s="44"/>
      <c r="I18" s="130" t="s">
        <v>36</v>
      </c>
      <c r="J18" s="36" t="str">
        <f>IF('Rekapitulace stavby'!AN14="Vyplň údaj","",IF('Rekapitulace stavby'!AN14="","",'Rekapitulace stavby'!AN14))</f>
        <v/>
      </c>
      <c r="K18" s="47"/>
    </row>
    <row r="19" spans="2:11" s="1" customFormat="1" ht="6.95" customHeight="1">
      <c r="B19" s="43"/>
      <c r="C19" s="44"/>
      <c r="D19" s="44"/>
      <c r="E19" s="44"/>
      <c r="F19" s="44"/>
      <c r="G19" s="44"/>
      <c r="H19" s="44"/>
      <c r="I19" s="129"/>
      <c r="J19" s="44"/>
      <c r="K19" s="47"/>
    </row>
    <row r="20" spans="2:11" s="1" customFormat="1" ht="14.45" customHeight="1">
      <c r="B20" s="43"/>
      <c r="C20" s="44"/>
      <c r="D20" s="38" t="s">
        <v>39</v>
      </c>
      <c r="E20" s="44"/>
      <c r="F20" s="44"/>
      <c r="G20" s="44"/>
      <c r="H20" s="44"/>
      <c r="I20" s="130" t="s">
        <v>33</v>
      </c>
      <c r="J20" s="36" t="s">
        <v>34</v>
      </c>
      <c r="K20" s="47"/>
    </row>
    <row r="21" spans="2:11" s="1" customFormat="1" ht="18" customHeight="1">
      <c r="B21" s="43"/>
      <c r="C21" s="44"/>
      <c r="D21" s="44"/>
      <c r="E21" s="36" t="s">
        <v>40</v>
      </c>
      <c r="F21" s="44"/>
      <c r="G21" s="44"/>
      <c r="H21" s="44"/>
      <c r="I21" s="130" t="s">
        <v>36</v>
      </c>
      <c r="J21" s="36" t="s">
        <v>34</v>
      </c>
      <c r="K21" s="47"/>
    </row>
    <row r="22" spans="2:11" s="1" customFormat="1" ht="6.95" customHeight="1">
      <c r="B22" s="43"/>
      <c r="C22" s="44"/>
      <c r="D22" s="44"/>
      <c r="E22" s="44"/>
      <c r="F22" s="44"/>
      <c r="G22" s="44"/>
      <c r="H22" s="44"/>
      <c r="I22" s="129"/>
      <c r="J22" s="44"/>
      <c r="K22" s="47"/>
    </row>
    <row r="23" spans="2:11" s="1" customFormat="1" ht="14.45" customHeight="1">
      <c r="B23" s="43"/>
      <c r="C23" s="44"/>
      <c r="D23" s="38" t="s">
        <v>42</v>
      </c>
      <c r="E23" s="44"/>
      <c r="F23" s="44"/>
      <c r="G23" s="44"/>
      <c r="H23" s="44"/>
      <c r="I23" s="129"/>
      <c r="J23" s="44"/>
      <c r="K23" s="47"/>
    </row>
    <row r="24" spans="2:11" s="7" customFormat="1" ht="105.75" customHeight="1">
      <c r="B24" s="132"/>
      <c r="C24" s="133"/>
      <c r="D24" s="133"/>
      <c r="E24" s="379" t="s">
        <v>43</v>
      </c>
      <c r="F24" s="379"/>
      <c r="G24" s="379"/>
      <c r="H24" s="379"/>
      <c r="I24" s="134"/>
      <c r="J24" s="133"/>
      <c r="K24" s="135"/>
    </row>
    <row r="25" spans="2:11" s="1" customFormat="1" ht="6.95" customHeight="1">
      <c r="B25" s="43"/>
      <c r="C25" s="44"/>
      <c r="D25" s="44"/>
      <c r="E25" s="44"/>
      <c r="F25" s="44"/>
      <c r="G25" s="44"/>
      <c r="H25" s="44"/>
      <c r="I25" s="129"/>
      <c r="J25" s="44"/>
      <c r="K25" s="47"/>
    </row>
    <row r="26" spans="2:11" s="1" customFormat="1" ht="6.95" customHeight="1">
      <c r="B26" s="43"/>
      <c r="C26" s="44"/>
      <c r="D26" s="87"/>
      <c r="E26" s="87"/>
      <c r="F26" s="87"/>
      <c r="G26" s="87"/>
      <c r="H26" s="87"/>
      <c r="I26" s="136"/>
      <c r="J26" s="87"/>
      <c r="K26" s="137"/>
    </row>
    <row r="27" spans="2:11" s="1" customFormat="1" ht="25.35" customHeight="1">
      <c r="B27" s="43"/>
      <c r="C27" s="44"/>
      <c r="D27" s="138" t="s">
        <v>44</v>
      </c>
      <c r="E27" s="44"/>
      <c r="F27" s="44"/>
      <c r="G27" s="44"/>
      <c r="H27" s="44"/>
      <c r="I27" s="129"/>
      <c r="J27" s="139">
        <f>ROUND(J83,2)</f>
        <v>0</v>
      </c>
      <c r="K27" s="47"/>
    </row>
    <row r="28" spans="2:11" s="1" customFormat="1" ht="6.95" customHeight="1">
      <c r="B28" s="43"/>
      <c r="C28" s="44"/>
      <c r="D28" s="87"/>
      <c r="E28" s="87"/>
      <c r="F28" s="87"/>
      <c r="G28" s="87"/>
      <c r="H28" s="87"/>
      <c r="I28" s="136"/>
      <c r="J28" s="87"/>
      <c r="K28" s="137"/>
    </row>
    <row r="29" spans="2:11" s="1" customFormat="1" ht="14.45" customHeight="1">
      <c r="B29" s="43"/>
      <c r="C29" s="44"/>
      <c r="D29" s="44"/>
      <c r="E29" s="44"/>
      <c r="F29" s="48" t="s">
        <v>46</v>
      </c>
      <c r="G29" s="44"/>
      <c r="H29" s="44"/>
      <c r="I29" s="140" t="s">
        <v>45</v>
      </c>
      <c r="J29" s="48" t="s">
        <v>47</v>
      </c>
      <c r="K29" s="47"/>
    </row>
    <row r="30" spans="2:11" s="1" customFormat="1" ht="14.45" customHeight="1">
      <c r="B30" s="43"/>
      <c r="C30" s="44"/>
      <c r="D30" s="51" t="s">
        <v>48</v>
      </c>
      <c r="E30" s="51" t="s">
        <v>49</v>
      </c>
      <c r="F30" s="141">
        <f>ROUND(SUM(BE83:BE110), 2)</f>
        <v>0</v>
      </c>
      <c r="G30" s="44"/>
      <c r="H30" s="44"/>
      <c r="I30" s="142">
        <v>0.21</v>
      </c>
      <c r="J30" s="141">
        <f>ROUND(ROUND((SUM(BE83:BE110)), 2)*I30, 2)</f>
        <v>0</v>
      </c>
      <c r="K30" s="47"/>
    </row>
    <row r="31" spans="2:11" s="1" customFormat="1" ht="14.45" customHeight="1">
      <c r="B31" s="43"/>
      <c r="C31" s="44"/>
      <c r="D31" s="44"/>
      <c r="E31" s="51" t="s">
        <v>50</v>
      </c>
      <c r="F31" s="141">
        <f>ROUND(SUM(BF83:BF110), 2)</f>
        <v>0</v>
      </c>
      <c r="G31" s="44"/>
      <c r="H31" s="44"/>
      <c r="I31" s="142">
        <v>0.15</v>
      </c>
      <c r="J31" s="141">
        <f>ROUND(ROUND((SUM(BF83:BF110)), 2)*I31, 2)</f>
        <v>0</v>
      </c>
      <c r="K31" s="47"/>
    </row>
    <row r="32" spans="2:11" s="1" customFormat="1" ht="14.45" hidden="1" customHeight="1">
      <c r="B32" s="43"/>
      <c r="C32" s="44"/>
      <c r="D32" s="44"/>
      <c r="E32" s="51" t="s">
        <v>51</v>
      </c>
      <c r="F32" s="141">
        <f>ROUND(SUM(BG83:BG110), 2)</f>
        <v>0</v>
      </c>
      <c r="G32" s="44"/>
      <c r="H32" s="44"/>
      <c r="I32" s="142">
        <v>0.21</v>
      </c>
      <c r="J32" s="141">
        <v>0</v>
      </c>
      <c r="K32" s="47"/>
    </row>
    <row r="33" spans="2:11" s="1" customFormat="1" ht="14.45" hidden="1" customHeight="1">
      <c r="B33" s="43"/>
      <c r="C33" s="44"/>
      <c r="D33" s="44"/>
      <c r="E33" s="51" t="s">
        <v>52</v>
      </c>
      <c r="F33" s="141">
        <f>ROUND(SUM(BH83:BH110), 2)</f>
        <v>0</v>
      </c>
      <c r="G33" s="44"/>
      <c r="H33" s="44"/>
      <c r="I33" s="142">
        <v>0.15</v>
      </c>
      <c r="J33" s="141">
        <v>0</v>
      </c>
      <c r="K33" s="47"/>
    </row>
    <row r="34" spans="2:11" s="1" customFormat="1" ht="14.45" hidden="1" customHeight="1">
      <c r="B34" s="43"/>
      <c r="C34" s="44"/>
      <c r="D34" s="44"/>
      <c r="E34" s="51" t="s">
        <v>53</v>
      </c>
      <c r="F34" s="141">
        <f>ROUND(SUM(BI83:BI110), 2)</f>
        <v>0</v>
      </c>
      <c r="G34" s="44"/>
      <c r="H34" s="44"/>
      <c r="I34" s="142">
        <v>0</v>
      </c>
      <c r="J34" s="141">
        <v>0</v>
      </c>
      <c r="K34" s="47"/>
    </row>
    <row r="35" spans="2:11" s="1" customFormat="1" ht="6.95" customHeight="1">
      <c r="B35" s="43"/>
      <c r="C35" s="44"/>
      <c r="D35" s="44"/>
      <c r="E35" s="44"/>
      <c r="F35" s="44"/>
      <c r="G35" s="44"/>
      <c r="H35" s="44"/>
      <c r="I35" s="129"/>
      <c r="J35" s="44"/>
      <c r="K35" s="47"/>
    </row>
    <row r="36" spans="2:11" s="1" customFormat="1" ht="25.35" customHeight="1">
      <c r="B36" s="43"/>
      <c r="C36" s="143"/>
      <c r="D36" s="144" t="s">
        <v>54</v>
      </c>
      <c r="E36" s="81"/>
      <c r="F36" s="81"/>
      <c r="G36" s="145" t="s">
        <v>55</v>
      </c>
      <c r="H36" s="146" t="s">
        <v>56</v>
      </c>
      <c r="I36" s="147"/>
      <c r="J36" s="148">
        <f>SUM(J27:J34)</f>
        <v>0</v>
      </c>
      <c r="K36" s="149"/>
    </row>
    <row r="37" spans="2:11" s="1" customFormat="1" ht="14.45" customHeight="1">
      <c r="B37" s="58"/>
      <c r="C37" s="59"/>
      <c r="D37" s="59"/>
      <c r="E37" s="59"/>
      <c r="F37" s="59"/>
      <c r="G37" s="59"/>
      <c r="H37" s="59"/>
      <c r="I37" s="150"/>
      <c r="J37" s="59"/>
      <c r="K37" s="60"/>
    </row>
    <row r="41" spans="2:11" s="1" customFormat="1" ht="6.95" customHeight="1">
      <c r="B41" s="151"/>
      <c r="C41" s="152"/>
      <c r="D41" s="152"/>
      <c r="E41" s="152"/>
      <c r="F41" s="152"/>
      <c r="G41" s="152"/>
      <c r="H41" s="152"/>
      <c r="I41" s="153"/>
      <c r="J41" s="152"/>
      <c r="K41" s="154"/>
    </row>
    <row r="42" spans="2:11" s="1" customFormat="1" ht="36.950000000000003" customHeight="1">
      <c r="B42" s="43"/>
      <c r="C42" s="31" t="s">
        <v>151</v>
      </c>
      <c r="D42" s="44"/>
      <c r="E42" s="44"/>
      <c r="F42" s="44"/>
      <c r="G42" s="44"/>
      <c r="H42" s="44"/>
      <c r="I42" s="129"/>
      <c r="J42" s="44"/>
      <c r="K42" s="47"/>
    </row>
    <row r="43" spans="2:11" s="1" customFormat="1" ht="6.95" customHeight="1">
      <c r="B43" s="43"/>
      <c r="C43" s="44"/>
      <c r="D43" s="44"/>
      <c r="E43" s="44"/>
      <c r="F43" s="44"/>
      <c r="G43" s="44"/>
      <c r="H43" s="44"/>
      <c r="I43" s="129"/>
      <c r="J43" s="44"/>
      <c r="K43" s="47"/>
    </row>
    <row r="44" spans="2:11" s="1" customFormat="1" ht="14.45" customHeight="1">
      <c r="B44" s="43"/>
      <c r="C44" s="38" t="s">
        <v>18</v>
      </c>
      <c r="D44" s="44"/>
      <c r="E44" s="44"/>
      <c r="F44" s="44"/>
      <c r="G44" s="44"/>
      <c r="H44" s="44"/>
      <c r="I44" s="129"/>
      <c r="J44" s="44"/>
      <c r="K44" s="47"/>
    </row>
    <row r="45" spans="2:11" s="1" customFormat="1" ht="22.5" customHeight="1">
      <c r="B45" s="43"/>
      <c r="C45" s="44"/>
      <c r="D45" s="44"/>
      <c r="E45" s="415" t="str">
        <f>E7</f>
        <v>Jednotka NIP a DIOP v budově D2</v>
      </c>
      <c r="F45" s="416"/>
      <c r="G45" s="416"/>
      <c r="H45" s="416"/>
      <c r="I45" s="129"/>
      <c r="J45" s="44"/>
      <c r="K45" s="47"/>
    </row>
    <row r="46" spans="2:11" s="1" customFormat="1" ht="14.45" customHeight="1">
      <c r="B46" s="43"/>
      <c r="C46" s="38" t="s">
        <v>149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23.25" customHeight="1">
      <c r="B47" s="43"/>
      <c r="C47" s="44"/>
      <c r="D47" s="44"/>
      <c r="E47" s="417" t="str">
        <f>E9</f>
        <v>VON - Vedlejší a ostatní náklady stavby</v>
      </c>
      <c r="F47" s="418"/>
      <c r="G47" s="418"/>
      <c r="H47" s="418"/>
      <c r="I47" s="129"/>
      <c r="J47" s="44"/>
      <c r="K47" s="47"/>
    </row>
    <row r="48" spans="2:11" s="1" customFormat="1" ht="6.95" customHeight="1">
      <c r="B48" s="43"/>
      <c r="C48" s="44"/>
      <c r="D48" s="44"/>
      <c r="E48" s="44"/>
      <c r="F48" s="44"/>
      <c r="G48" s="44"/>
      <c r="H48" s="44"/>
      <c r="I48" s="129"/>
      <c r="J48" s="44"/>
      <c r="K48" s="47"/>
    </row>
    <row r="49" spans="2:47" s="1" customFormat="1" ht="18" customHeight="1">
      <c r="B49" s="43"/>
      <c r="C49" s="38" t="s">
        <v>24</v>
      </c>
      <c r="D49" s="44"/>
      <c r="E49" s="44"/>
      <c r="F49" s="36" t="str">
        <f>F12</f>
        <v>Olomouc</v>
      </c>
      <c r="G49" s="44"/>
      <c r="H49" s="44"/>
      <c r="I49" s="130" t="s">
        <v>26</v>
      </c>
      <c r="J49" s="131" t="str">
        <f>IF(J12="","",J12)</f>
        <v>14. 11. 2017</v>
      </c>
      <c r="K49" s="47"/>
    </row>
    <row r="50" spans="2:47" s="1" customFormat="1" ht="6.95" customHeight="1">
      <c r="B50" s="43"/>
      <c r="C50" s="44"/>
      <c r="D50" s="44"/>
      <c r="E50" s="44"/>
      <c r="F50" s="44"/>
      <c r="G50" s="44"/>
      <c r="H50" s="44"/>
      <c r="I50" s="129"/>
      <c r="J50" s="44"/>
      <c r="K50" s="47"/>
    </row>
    <row r="51" spans="2:47" s="1" customFormat="1">
      <c r="B51" s="43"/>
      <c r="C51" s="38" t="s">
        <v>32</v>
      </c>
      <c r="D51" s="44"/>
      <c r="E51" s="44"/>
      <c r="F51" s="36" t="str">
        <f>E15</f>
        <v>Fakultní nemocnice Olomouc, příspěvková organizace</v>
      </c>
      <c r="G51" s="44"/>
      <c r="H51" s="44"/>
      <c r="I51" s="130" t="s">
        <v>39</v>
      </c>
      <c r="J51" s="36" t="str">
        <f>E21</f>
        <v>PPS KANIA</v>
      </c>
      <c r="K51" s="47"/>
    </row>
    <row r="52" spans="2:47" s="1" customFormat="1" ht="14.45" customHeight="1">
      <c r="B52" s="43"/>
      <c r="C52" s="38" t="s">
        <v>37</v>
      </c>
      <c r="D52" s="44"/>
      <c r="E52" s="44"/>
      <c r="F52" s="36" t="str">
        <f>IF(E18="","",E18)</f>
        <v/>
      </c>
      <c r="G52" s="44"/>
      <c r="H52" s="44"/>
      <c r="I52" s="129"/>
      <c r="J52" s="44"/>
      <c r="K52" s="47"/>
    </row>
    <row r="53" spans="2:47" s="1" customFormat="1" ht="10.35" customHeight="1">
      <c r="B53" s="43"/>
      <c r="C53" s="44"/>
      <c r="D53" s="44"/>
      <c r="E53" s="44"/>
      <c r="F53" s="44"/>
      <c r="G53" s="44"/>
      <c r="H53" s="44"/>
      <c r="I53" s="129"/>
      <c r="J53" s="44"/>
      <c r="K53" s="47"/>
    </row>
    <row r="54" spans="2:47" s="1" customFormat="1" ht="29.25" customHeight="1">
      <c r="B54" s="43"/>
      <c r="C54" s="155" t="s">
        <v>152</v>
      </c>
      <c r="D54" s="143"/>
      <c r="E54" s="143"/>
      <c r="F54" s="143"/>
      <c r="G54" s="143"/>
      <c r="H54" s="143"/>
      <c r="I54" s="156"/>
      <c r="J54" s="157" t="s">
        <v>153</v>
      </c>
      <c r="K54" s="158"/>
    </row>
    <row r="55" spans="2:47" s="1" customFormat="1" ht="10.35" customHeight="1">
      <c r="B55" s="43"/>
      <c r="C55" s="44"/>
      <c r="D55" s="44"/>
      <c r="E55" s="44"/>
      <c r="F55" s="44"/>
      <c r="G55" s="44"/>
      <c r="H55" s="44"/>
      <c r="I55" s="129"/>
      <c r="J55" s="44"/>
      <c r="K55" s="47"/>
    </row>
    <row r="56" spans="2:47" s="1" customFormat="1" ht="29.25" customHeight="1">
      <c r="B56" s="43"/>
      <c r="C56" s="159" t="s">
        <v>154</v>
      </c>
      <c r="D56" s="44"/>
      <c r="E56" s="44"/>
      <c r="F56" s="44"/>
      <c r="G56" s="44"/>
      <c r="H56" s="44"/>
      <c r="I56" s="129"/>
      <c r="J56" s="139">
        <f>J83</f>
        <v>0</v>
      </c>
      <c r="K56" s="47"/>
      <c r="AU56" s="25" t="s">
        <v>155</v>
      </c>
    </row>
    <row r="57" spans="2:47" s="8" customFormat="1" ht="24.95" customHeight="1">
      <c r="B57" s="160"/>
      <c r="C57" s="161"/>
      <c r="D57" s="162" t="s">
        <v>156</v>
      </c>
      <c r="E57" s="163"/>
      <c r="F57" s="163"/>
      <c r="G57" s="163"/>
      <c r="H57" s="163"/>
      <c r="I57" s="164"/>
      <c r="J57" s="165">
        <f>J84</f>
        <v>0</v>
      </c>
      <c r="K57" s="166"/>
    </row>
    <row r="58" spans="2:47" s="9" customFormat="1" ht="19.899999999999999" customHeight="1">
      <c r="B58" s="167"/>
      <c r="C58" s="168"/>
      <c r="D58" s="169" t="s">
        <v>157</v>
      </c>
      <c r="E58" s="170"/>
      <c r="F58" s="170"/>
      <c r="G58" s="170"/>
      <c r="H58" s="170"/>
      <c r="I58" s="171"/>
      <c r="J58" s="172">
        <f>J85</f>
        <v>0</v>
      </c>
      <c r="K58" s="173"/>
    </row>
    <row r="59" spans="2:47" s="9" customFormat="1" ht="19.899999999999999" customHeight="1">
      <c r="B59" s="167"/>
      <c r="C59" s="168"/>
      <c r="D59" s="169" t="s">
        <v>158</v>
      </c>
      <c r="E59" s="170"/>
      <c r="F59" s="170"/>
      <c r="G59" s="170"/>
      <c r="H59" s="170"/>
      <c r="I59" s="171"/>
      <c r="J59" s="172">
        <f>J90</f>
        <v>0</v>
      </c>
      <c r="K59" s="173"/>
    </row>
    <row r="60" spans="2:47" s="9" customFormat="1" ht="19.899999999999999" customHeight="1">
      <c r="B60" s="167"/>
      <c r="C60" s="168"/>
      <c r="D60" s="169" t="s">
        <v>159</v>
      </c>
      <c r="E60" s="170"/>
      <c r="F60" s="170"/>
      <c r="G60" s="170"/>
      <c r="H60" s="170"/>
      <c r="I60" s="171"/>
      <c r="J60" s="172">
        <f>J93</f>
        <v>0</v>
      </c>
      <c r="K60" s="173"/>
    </row>
    <row r="61" spans="2:47" s="9" customFormat="1" ht="19.899999999999999" customHeight="1">
      <c r="B61" s="167"/>
      <c r="C61" s="168"/>
      <c r="D61" s="169" t="s">
        <v>160</v>
      </c>
      <c r="E61" s="170"/>
      <c r="F61" s="170"/>
      <c r="G61" s="170"/>
      <c r="H61" s="170"/>
      <c r="I61" s="171"/>
      <c r="J61" s="172">
        <f>J98</f>
        <v>0</v>
      </c>
      <c r="K61" s="173"/>
    </row>
    <row r="62" spans="2:47" s="9" customFormat="1" ht="19.899999999999999" customHeight="1">
      <c r="B62" s="167"/>
      <c r="C62" s="168"/>
      <c r="D62" s="169" t="s">
        <v>161</v>
      </c>
      <c r="E62" s="170"/>
      <c r="F62" s="170"/>
      <c r="G62" s="170"/>
      <c r="H62" s="170"/>
      <c r="I62" s="171"/>
      <c r="J62" s="172">
        <f>J105</f>
        <v>0</v>
      </c>
      <c r="K62" s="173"/>
    </row>
    <row r="63" spans="2:47" s="9" customFormat="1" ht="19.899999999999999" customHeight="1">
      <c r="B63" s="167"/>
      <c r="C63" s="168"/>
      <c r="D63" s="169" t="s">
        <v>162</v>
      </c>
      <c r="E63" s="170"/>
      <c r="F63" s="170"/>
      <c r="G63" s="170"/>
      <c r="H63" s="170"/>
      <c r="I63" s="171"/>
      <c r="J63" s="172">
        <f>J108</f>
        <v>0</v>
      </c>
      <c r="K63" s="173"/>
    </row>
    <row r="64" spans="2:47" s="1" customFormat="1" ht="21.75" customHeight="1">
      <c r="B64" s="43"/>
      <c r="C64" s="44"/>
      <c r="D64" s="44"/>
      <c r="E64" s="44"/>
      <c r="F64" s="44"/>
      <c r="G64" s="44"/>
      <c r="H64" s="44"/>
      <c r="I64" s="129"/>
      <c r="J64" s="44"/>
      <c r="K64" s="47"/>
    </row>
    <row r="65" spans="2:12" s="1" customFormat="1" ht="6.95" customHeight="1">
      <c r="B65" s="58"/>
      <c r="C65" s="59"/>
      <c r="D65" s="59"/>
      <c r="E65" s="59"/>
      <c r="F65" s="59"/>
      <c r="G65" s="59"/>
      <c r="H65" s="59"/>
      <c r="I65" s="150"/>
      <c r="J65" s="59"/>
      <c r="K65" s="60"/>
    </row>
    <row r="69" spans="2:12" s="1" customFormat="1" ht="6.95" customHeight="1">
      <c r="B69" s="61"/>
      <c r="C69" s="62"/>
      <c r="D69" s="62"/>
      <c r="E69" s="62"/>
      <c r="F69" s="62"/>
      <c r="G69" s="62"/>
      <c r="H69" s="62"/>
      <c r="I69" s="153"/>
      <c r="J69" s="62"/>
      <c r="K69" s="62"/>
      <c r="L69" s="63"/>
    </row>
    <row r="70" spans="2:12" s="1" customFormat="1" ht="36.950000000000003" customHeight="1">
      <c r="B70" s="43"/>
      <c r="C70" s="64" t="s">
        <v>163</v>
      </c>
      <c r="D70" s="65"/>
      <c r="E70" s="65"/>
      <c r="F70" s="65"/>
      <c r="G70" s="65"/>
      <c r="H70" s="65"/>
      <c r="I70" s="174"/>
      <c r="J70" s="65"/>
      <c r="K70" s="65"/>
      <c r="L70" s="63"/>
    </row>
    <row r="71" spans="2:12" s="1" customFormat="1" ht="6.95" customHeight="1">
      <c r="B71" s="43"/>
      <c r="C71" s="65"/>
      <c r="D71" s="65"/>
      <c r="E71" s="65"/>
      <c r="F71" s="65"/>
      <c r="G71" s="65"/>
      <c r="H71" s="65"/>
      <c r="I71" s="174"/>
      <c r="J71" s="65"/>
      <c r="K71" s="65"/>
      <c r="L71" s="63"/>
    </row>
    <row r="72" spans="2:12" s="1" customFormat="1" ht="14.45" customHeight="1">
      <c r="B72" s="43"/>
      <c r="C72" s="67" t="s">
        <v>18</v>
      </c>
      <c r="D72" s="65"/>
      <c r="E72" s="65"/>
      <c r="F72" s="65"/>
      <c r="G72" s="65"/>
      <c r="H72" s="65"/>
      <c r="I72" s="174"/>
      <c r="J72" s="65"/>
      <c r="K72" s="65"/>
      <c r="L72" s="63"/>
    </row>
    <row r="73" spans="2:12" s="1" customFormat="1" ht="22.5" customHeight="1">
      <c r="B73" s="43"/>
      <c r="C73" s="65"/>
      <c r="D73" s="65"/>
      <c r="E73" s="419" t="str">
        <f>E7</f>
        <v>Jednotka NIP a DIOP v budově D2</v>
      </c>
      <c r="F73" s="420"/>
      <c r="G73" s="420"/>
      <c r="H73" s="420"/>
      <c r="I73" s="174"/>
      <c r="J73" s="65"/>
      <c r="K73" s="65"/>
      <c r="L73" s="63"/>
    </row>
    <row r="74" spans="2:12" s="1" customFormat="1" ht="14.45" customHeight="1">
      <c r="B74" s="43"/>
      <c r="C74" s="67" t="s">
        <v>149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3.25" customHeight="1">
      <c r="B75" s="43"/>
      <c r="C75" s="65"/>
      <c r="D75" s="65"/>
      <c r="E75" s="390" t="str">
        <f>E9</f>
        <v>VON - Vedlejší a ostatní náklady stavby</v>
      </c>
      <c r="F75" s="421"/>
      <c r="G75" s="421"/>
      <c r="H75" s="421"/>
      <c r="I75" s="174"/>
      <c r="J75" s="65"/>
      <c r="K75" s="65"/>
      <c r="L75" s="63"/>
    </row>
    <row r="76" spans="2:12" s="1" customFormat="1" ht="6.95" customHeight="1">
      <c r="B76" s="43"/>
      <c r="C76" s="65"/>
      <c r="D76" s="65"/>
      <c r="E76" s="65"/>
      <c r="F76" s="65"/>
      <c r="G76" s="65"/>
      <c r="H76" s="65"/>
      <c r="I76" s="174"/>
      <c r="J76" s="65"/>
      <c r="K76" s="65"/>
      <c r="L76" s="63"/>
    </row>
    <row r="77" spans="2:12" s="1" customFormat="1" ht="18" customHeight="1">
      <c r="B77" s="43"/>
      <c r="C77" s="67" t="s">
        <v>24</v>
      </c>
      <c r="D77" s="65"/>
      <c r="E77" s="65"/>
      <c r="F77" s="175" t="str">
        <f>F12</f>
        <v>Olomouc</v>
      </c>
      <c r="G77" s="65"/>
      <c r="H77" s="65"/>
      <c r="I77" s="176" t="s">
        <v>26</v>
      </c>
      <c r="J77" s="75" t="str">
        <f>IF(J12="","",J12)</f>
        <v>14. 11. 2017</v>
      </c>
      <c r="K77" s="65"/>
      <c r="L77" s="63"/>
    </row>
    <row r="78" spans="2:12" s="1" customFormat="1" ht="6.95" customHeight="1">
      <c r="B78" s="43"/>
      <c r="C78" s="65"/>
      <c r="D78" s="65"/>
      <c r="E78" s="65"/>
      <c r="F78" s="65"/>
      <c r="G78" s="65"/>
      <c r="H78" s="65"/>
      <c r="I78" s="174"/>
      <c r="J78" s="65"/>
      <c r="K78" s="65"/>
      <c r="L78" s="63"/>
    </row>
    <row r="79" spans="2:12" s="1" customFormat="1">
      <c r="B79" s="43"/>
      <c r="C79" s="67" t="s">
        <v>32</v>
      </c>
      <c r="D79" s="65"/>
      <c r="E79" s="65"/>
      <c r="F79" s="175" t="str">
        <f>E15</f>
        <v>Fakultní nemocnice Olomouc, příspěvková organizace</v>
      </c>
      <c r="G79" s="65"/>
      <c r="H79" s="65"/>
      <c r="I79" s="176" t="s">
        <v>39</v>
      </c>
      <c r="J79" s="175" t="str">
        <f>E21</f>
        <v>PPS KANIA</v>
      </c>
      <c r="K79" s="65"/>
      <c r="L79" s="63"/>
    </row>
    <row r="80" spans="2:12" s="1" customFormat="1" ht="14.45" customHeight="1">
      <c r="B80" s="43"/>
      <c r="C80" s="67" t="s">
        <v>37</v>
      </c>
      <c r="D80" s="65"/>
      <c r="E80" s="65"/>
      <c r="F80" s="175" t="str">
        <f>IF(E18="","",E18)</f>
        <v/>
      </c>
      <c r="G80" s="65"/>
      <c r="H80" s="65"/>
      <c r="I80" s="174"/>
      <c r="J80" s="65"/>
      <c r="K80" s="65"/>
      <c r="L80" s="63"/>
    </row>
    <row r="81" spans="2:65" s="1" customFormat="1" ht="10.35" customHeight="1">
      <c r="B81" s="43"/>
      <c r="C81" s="65"/>
      <c r="D81" s="65"/>
      <c r="E81" s="65"/>
      <c r="F81" s="65"/>
      <c r="G81" s="65"/>
      <c r="H81" s="65"/>
      <c r="I81" s="174"/>
      <c r="J81" s="65"/>
      <c r="K81" s="65"/>
      <c r="L81" s="63"/>
    </row>
    <row r="82" spans="2:65" s="10" customFormat="1" ht="29.25" customHeight="1">
      <c r="B82" s="177"/>
      <c r="C82" s="178" t="s">
        <v>164</v>
      </c>
      <c r="D82" s="179" t="s">
        <v>63</v>
      </c>
      <c r="E82" s="179" t="s">
        <v>59</v>
      </c>
      <c r="F82" s="179" t="s">
        <v>165</v>
      </c>
      <c r="G82" s="179" t="s">
        <v>166</v>
      </c>
      <c r="H82" s="179" t="s">
        <v>167</v>
      </c>
      <c r="I82" s="180" t="s">
        <v>168</v>
      </c>
      <c r="J82" s="179" t="s">
        <v>153</v>
      </c>
      <c r="K82" s="181" t="s">
        <v>169</v>
      </c>
      <c r="L82" s="182"/>
      <c r="M82" s="83" t="s">
        <v>170</v>
      </c>
      <c r="N82" s="84" t="s">
        <v>48</v>
      </c>
      <c r="O82" s="84" t="s">
        <v>171</v>
      </c>
      <c r="P82" s="84" t="s">
        <v>172</v>
      </c>
      <c r="Q82" s="84" t="s">
        <v>173</v>
      </c>
      <c r="R82" s="84" t="s">
        <v>174</v>
      </c>
      <c r="S82" s="84" t="s">
        <v>175</v>
      </c>
      <c r="T82" s="85" t="s">
        <v>176</v>
      </c>
    </row>
    <row r="83" spans="2:65" s="1" customFormat="1" ht="29.25" customHeight="1">
      <c r="B83" s="43"/>
      <c r="C83" s="89" t="s">
        <v>154</v>
      </c>
      <c r="D83" s="65"/>
      <c r="E83" s="65"/>
      <c r="F83" s="65"/>
      <c r="G83" s="65"/>
      <c r="H83" s="65"/>
      <c r="I83" s="174"/>
      <c r="J83" s="183">
        <f>BK83</f>
        <v>0</v>
      </c>
      <c r="K83" s="65"/>
      <c r="L83" s="63"/>
      <c r="M83" s="86"/>
      <c r="N83" s="87"/>
      <c r="O83" s="87"/>
      <c r="P83" s="184">
        <f>P84</f>
        <v>0</v>
      </c>
      <c r="Q83" s="87"/>
      <c r="R83" s="184">
        <f>R84</f>
        <v>0</v>
      </c>
      <c r="S83" s="87"/>
      <c r="T83" s="185">
        <f>T84</f>
        <v>0</v>
      </c>
      <c r="AT83" s="25" t="s">
        <v>77</v>
      </c>
      <c r="AU83" s="25" t="s">
        <v>155</v>
      </c>
      <c r="BK83" s="186">
        <f>BK84</f>
        <v>0</v>
      </c>
    </row>
    <row r="84" spans="2:65" s="11" customFormat="1" ht="37.35" customHeight="1">
      <c r="B84" s="187"/>
      <c r="C84" s="188"/>
      <c r="D84" s="189" t="s">
        <v>77</v>
      </c>
      <c r="E84" s="190" t="s">
        <v>177</v>
      </c>
      <c r="F84" s="190" t="s">
        <v>177</v>
      </c>
      <c r="G84" s="188"/>
      <c r="H84" s="188"/>
      <c r="I84" s="191"/>
      <c r="J84" s="192">
        <f>BK84</f>
        <v>0</v>
      </c>
      <c r="K84" s="188"/>
      <c r="L84" s="193"/>
      <c r="M84" s="194"/>
      <c r="N84" s="195"/>
      <c r="O84" s="195"/>
      <c r="P84" s="196">
        <f>P85+P90+P93+P98+P105+P108</f>
        <v>0</v>
      </c>
      <c r="Q84" s="195"/>
      <c r="R84" s="196">
        <f>R85+R90+R93+R98+R105+R108</f>
        <v>0</v>
      </c>
      <c r="S84" s="195"/>
      <c r="T84" s="197">
        <f>T85+T90+T93+T98+T105+T108</f>
        <v>0</v>
      </c>
      <c r="AR84" s="198" t="s">
        <v>178</v>
      </c>
      <c r="AT84" s="199" t="s">
        <v>77</v>
      </c>
      <c r="AU84" s="199" t="s">
        <v>78</v>
      </c>
      <c r="AY84" s="198" t="s">
        <v>179</v>
      </c>
      <c r="BK84" s="200">
        <f>BK85+BK90+BK93+BK98+BK105+BK108</f>
        <v>0</v>
      </c>
    </row>
    <row r="85" spans="2:65" s="11" customFormat="1" ht="19.899999999999999" customHeight="1">
      <c r="B85" s="187"/>
      <c r="C85" s="188"/>
      <c r="D85" s="201" t="s">
        <v>77</v>
      </c>
      <c r="E85" s="202" t="s">
        <v>180</v>
      </c>
      <c r="F85" s="202" t="s">
        <v>181</v>
      </c>
      <c r="G85" s="188"/>
      <c r="H85" s="188"/>
      <c r="I85" s="191"/>
      <c r="J85" s="203">
        <f>BK85</f>
        <v>0</v>
      </c>
      <c r="K85" s="188"/>
      <c r="L85" s="193"/>
      <c r="M85" s="194"/>
      <c r="N85" s="195"/>
      <c r="O85" s="195"/>
      <c r="P85" s="196">
        <f>SUM(P86:P89)</f>
        <v>0</v>
      </c>
      <c r="Q85" s="195"/>
      <c r="R85" s="196">
        <f>SUM(R86:R89)</f>
        <v>0</v>
      </c>
      <c r="S85" s="195"/>
      <c r="T85" s="197">
        <f>SUM(T86:T89)</f>
        <v>0</v>
      </c>
      <c r="AR85" s="198" t="s">
        <v>178</v>
      </c>
      <c r="AT85" s="199" t="s">
        <v>77</v>
      </c>
      <c r="AU85" s="199" t="s">
        <v>86</v>
      </c>
      <c r="AY85" s="198" t="s">
        <v>179</v>
      </c>
      <c r="BK85" s="200">
        <f>SUM(BK86:BK89)</f>
        <v>0</v>
      </c>
    </row>
    <row r="86" spans="2:65" s="1" customFormat="1" ht="22.5" customHeight="1">
      <c r="B86" s="43"/>
      <c r="C86" s="204" t="s">
        <v>86</v>
      </c>
      <c r="D86" s="204" t="s">
        <v>182</v>
      </c>
      <c r="E86" s="205" t="s">
        <v>183</v>
      </c>
      <c r="F86" s="206" t="s">
        <v>184</v>
      </c>
      <c r="G86" s="207" t="s">
        <v>185</v>
      </c>
      <c r="H86" s="208">
        <v>1</v>
      </c>
      <c r="I86" s="209"/>
      <c r="J86" s="210">
        <f>ROUND(I86*H86,2)</f>
        <v>0</v>
      </c>
      <c r="K86" s="206" t="s">
        <v>186</v>
      </c>
      <c r="L86" s="63"/>
      <c r="M86" s="211" t="s">
        <v>34</v>
      </c>
      <c r="N86" s="212" t="s">
        <v>49</v>
      </c>
      <c r="O86" s="44"/>
      <c r="P86" s="213">
        <f>O86*H86</f>
        <v>0</v>
      </c>
      <c r="Q86" s="213">
        <v>0</v>
      </c>
      <c r="R86" s="213">
        <f>Q86*H86</f>
        <v>0</v>
      </c>
      <c r="S86" s="213">
        <v>0</v>
      </c>
      <c r="T86" s="214">
        <f>S86*H86</f>
        <v>0</v>
      </c>
      <c r="AR86" s="25" t="s">
        <v>187</v>
      </c>
      <c r="AT86" s="25" t="s">
        <v>182</v>
      </c>
      <c r="AU86" s="25" t="s">
        <v>88</v>
      </c>
      <c r="AY86" s="25" t="s">
        <v>179</v>
      </c>
      <c r="BE86" s="215">
        <f>IF(N86="základní",J86,0)</f>
        <v>0</v>
      </c>
      <c r="BF86" s="215">
        <f>IF(N86="snížená",J86,0)</f>
        <v>0</v>
      </c>
      <c r="BG86" s="215">
        <f>IF(N86="zákl. přenesená",J86,0)</f>
        <v>0</v>
      </c>
      <c r="BH86" s="215">
        <f>IF(N86="sníž. přenesená",J86,0)</f>
        <v>0</v>
      </c>
      <c r="BI86" s="215">
        <f>IF(N86="nulová",J86,0)</f>
        <v>0</v>
      </c>
      <c r="BJ86" s="25" t="s">
        <v>86</v>
      </c>
      <c r="BK86" s="215">
        <f>ROUND(I86*H86,2)</f>
        <v>0</v>
      </c>
      <c r="BL86" s="25" t="s">
        <v>187</v>
      </c>
      <c r="BM86" s="25" t="s">
        <v>188</v>
      </c>
    </row>
    <row r="87" spans="2:65" s="1" customFormat="1" ht="67.5">
      <c r="B87" s="43"/>
      <c r="C87" s="65"/>
      <c r="D87" s="216" t="s">
        <v>189</v>
      </c>
      <c r="E87" s="65"/>
      <c r="F87" s="217" t="s">
        <v>190</v>
      </c>
      <c r="G87" s="65"/>
      <c r="H87" s="65"/>
      <c r="I87" s="174"/>
      <c r="J87" s="65"/>
      <c r="K87" s="65"/>
      <c r="L87" s="63"/>
      <c r="M87" s="218"/>
      <c r="N87" s="44"/>
      <c r="O87" s="44"/>
      <c r="P87" s="44"/>
      <c r="Q87" s="44"/>
      <c r="R87" s="44"/>
      <c r="S87" s="44"/>
      <c r="T87" s="80"/>
      <c r="AT87" s="25" t="s">
        <v>189</v>
      </c>
      <c r="AU87" s="25" t="s">
        <v>88</v>
      </c>
    </row>
    <row r="88" spans="2:65" s="1" customFormat="1" ht="22.5" customHeight="1">
      <c r="B88" s="43"/>
      <c r="C88" s="204" t="s">
        <v>88</v>
      </c>
      <c r="D88" s="204" t="s">
        <v>182</v>
      </c>
      <c r="E88" s="205" t="s">
        <v>191</v>
      </c>
      <c r="F88" s="206" t="s">
        <v>192</v>
      </c>
      <c r="G88" s="207" t="s">
        <v>185</v>
      </c>
      <c r="H88" s="208">
        <v>1</v>
      </c>
      <c r="I88" s="209"/>
      <c r="J88" s="210">
        <f>ROUND(I88*H88,2)</f>
        <v>0</v>
      </c>
      <c r="K88" s="206" t="s">
        <v>186</v>
      </c>
      <c r="L88" s="63"/>
      <c r="M88" s="211" t="s">
        <v>34</v>
      </c>
      <c r="N88" s="212" t="s">
        <v>49</v>
      </c>
      <c r="O88" s="44"/>
      <c r="P88" s="213">
        <f>O88*H88</f>
        <v>0</v>
      </c>
      <c r="Q88" s="213">
        <v>0</v>
      </c>
      <c r="R88" s="213">
        <f>Q88*H88</f>
        <v>0</v>
      </c>
      <c r="S88" s="213">
        <v>0</v>
      </c>
      <c r="T88" s="214">
        <f>S88*H88</f>
        <v>0</v>
      </c>
      <c r="AR88" s="25" t="s">
        <v>187</v>
      </c>
      <c r="AT88" s="25" t="s">
        <v>182</v>
      </c>
      <c r="AU88" s="25" t="s">
        <v>88</v>
      </c>
      <c r="AY88" s="25" t="s">
        <v>179</v>
      </c>
      <c r="BE88" s="215">
        <f>IF(N88="základní",J88,0)</f>
        <v>0</v>
      </c>
      <c r="BF88" s="215">
        <f>IF(N88="snížená",J88,0)</f>
        <v>0</v>
      </c>
      <c r="BG88" s="215">
        <f>IF(N88="zákl. přenesená",J88,0)</f>
        <v>0</v>
      </c>
      <c r="BH88" s="215">
        <f>IF(N88="sníž. přenesená",J88,0)</f>
        <v>0</v>
      </c>
      <c r="BI88" s="215">
        <f>IF(N88="nulová",J88,0)</f>
        <v>0</v>
      </c>
      <c r="BJ88" s="25" t="s">
        <v>86</v>
      </c>
      <c r="BK88" s="215">
        <f>ROUND(I88*H88,2)</f>
        <v>0</v>
      </c>
      <c r="BL88" s="25" t="s">
        <v>187</v>
      </c>
      <c r="BM88" s="25" t="s">
        <v>193</v>
      </c>
    </row>
    <row r="89" spans="2:65" s="1" customFormat="1" ht="40.5">
      <c r="B89" s="43"/>
      <c r="C89" s="65"/>
      <c r="D89" s="219" t="s">
        <v>189</v>
      </c>
      <c r="E89" s="65"/>
      <c r="F89" s="220" t="s">
        <v>194</v>
      </c>
      <c r="G89" s="65"/>
      <c r="H89" s="65"/>
      <c r="I89" s="174"/>
      <c r="J89" s="65"/>
      <c r="K89" s="65"/>
      <c r="L89" s="63"/>
      <c r="M89" s="218"/>
      <c r="N89" s="44"/>
      <c r="O89" s="44"/>
      <c r="P89" s="44"/>
      <c r="Q89" s="44"/>
      <c r="R89" s="44"/>
      <c r="S89" s="44"/>
      <c r="T89" s="80"/>
      <c r="AT89" s="25" t="s">
        <v>189</v>
      </c>
      <c r="AU89" s="25" t="s">
        <v>88</v>
      </c>
    </row>
    <row r="90" spans="2:65" s="11" customFormat="1" ht="29.85" customHeight="1">
      <c r="B90" s="187"/>
      <c r="C90" s="188"/>
      <c r="D90" s="201" t="s">
        <v>77</v>
      </c>
      <c r="E90" s="202" t="s">
        <v>195</v>
      </c>
      <c r="F90" s="202" t="s">
        <v>196</v>
      </c>
      <c r="G90" s="188"/>
      <c r="H90" s="188"/>
      <c r="I90" s="191"/>
      <c r="J90" s="203">
        <f>BK90</f>
        <v>0</v>
      </c>
      <c r="K90" s="188"/>
      <c r="L90" s="193"/>
      <c r="M90" s="194"/>
      <c r="N90" s="195"/>
      <c r="O90" s="195"/>
      <c r="P90" s="196">
        <f>SUM(P91:P92)</f>
        <v>0</v>
      </c>
      <c r="Q90" s="195"/>
      <c r="R90" s="196">
        <f>SUM(R91:R92)</f>
        <v>0</v>
      </c>
      <c r="S90" s="195"/>
      <c r="T90" s="197">
        <f>SUM(T91:T92)</f>
        <v>0</v>
      </c>
      <c r="AR90" s="198" t="s">
        <v>178</v>
      </c>
      <c r="AT90" s="199" t="s">
        <v>77</v>
      </c>
      <c r="AU90" s="199" t="s">
        <v>86</v>
      </c>
      <c r="AY90" s="198" t="s">
        <v>179</v>
      </c>
      <c r="BK90" s="200">
        <f>SUM(BK91:BK92)</f>
        <v>0</v>
      </c>
    </row>
    <row r="91" spans="2:65" s="1" customFormat="1" ht="22.5" customHeight="1">
      <c r="B91" s="43"/>
      <c r="C91" s="204" t="s">
        <v>109</v>
      </c>
      <c r="D91" s="204" t="s">
        <v>182</v>
      </c>
      <c r="E91" s="205" t="s">
        <v>197</v>
      </c>
      <c r="F91" s="206" t="s">
        <v>198</v>
      </c>
      <c r="G91" s="207" t="s">
        <v>185</v>
      </c>
      <c r="H91" s="208">
        <v>1</v>
      </c>
      <c r="I91" s="209"/>
      <c r="J91" s="210">
        <f>ROUND(I91*H91,2)</f>
        <v>0</v>
      </c>
      <c r="K91" s="206" t="s">
        <v>186</v>
      </c>
      <c r="L91" s="63"/>
      <c r="M91" s="211" t="s">
        <v>34</v>
      </c>
      <c r="N91" s="212" t="s">
        <v>49</v>
      </c>
      <c r="O91" s="44"/>
      <c r="P91" s="213">
        <f>O91*H91</f>
        <v>0</v>
      </c>
      <c r="Q91" s="213">
        <v>0</v>
      </c>
      <c r="R91" s="213">
        <f>Q91*H91</f>
        <v>0</v>
      </c>
      <c r="S91" s="213">
        <v>0</v>
      </c>
      <c r="T91" s="214">
        <f>S91*H91</f>
        <v>0</v>
      </c>
      <c r="AR91" s="25" t="s">
        <v>187</v>
      </c>
      <c r="AT91" s="25" t="s">
        <v>182</v>
      </c>
      <c r="AU91" s="25" t="s">
        <v>88</v>
      </c>
      <c r="AY91" s="25" t="s">
        <v>179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25" t="s">
        <v>86</v>
      </c>
      <c r="BK91" s="215">
        <f>ROUND(I91*H91,2)</f>
        <v>0</v>
      </c>
      <c r="BL91" s="25" t="s">
        <v>187</v>
      </c>
      <c r="BM91" s="25" t="s">
        <v>199</v>
      </c>
    </row>
    <row r="92" spans="2:65" s="1" customFormat="1" ht="175.5">
      <c r="B92" s="43"/>
      <c r="C92" s="65"/>
      <c r="D92" s="219" t="s">
        <v>189</v>
      </c>
      <c r="E92" s="65"/>
      <c r="F92" s="220" t="s">
        <v>200</v>
      </c>
      <c r="G92" s="65"/>
      <c r="H92" s="65"/>
      <c r="I92" s="174"/>
      <c r="J92" s="65"/>
      <c r="K92" s="65"/>
      <c r="L92" s="63"/>
      <c r="M92" s="218"/>
      <c r="N92" s="44"/>
      <c r="O92" s="44"/>
      <c r="P92" s="44"/>
      <c r="Q92" s="44"/>
      <c r="R92" s="44"/>
      <c r="S92" s="44"/>
      <c r="T92" s="80"/>
      <c r="AT92" s="25" t="s">
        <v>189</v>
      </c>
      <c r="AU92" s="25" t="s">
        <v>88</v>
      </c>
    </row>
    <row r="93" spans="2:65" s="11" customFormat="1" ht="29.85" customHeight="1">
      <c r="B93" s="187"/>
      <c r="C93" s="188"/>
      <c r="D93" s="201" t="s">
        <v>77</v>
      </c>
      <c r="E93" s="202" t="s">
        <v>201</v>
      </c>
      <c r="F93" s="202" t="s">
        <v>202</v>
      </c>
      <c r="G93" s="188"/>
      <c r="H93" s="188"/>
      <c r="I93" s="191"/>
      <c r="J93" s="203">
        <f>BK93</f>
        <v>0</v>
      </c>
      <c r="K93" s="188"/>
      <c r="L93" s="193"/>
      <c r="M93" s="194"/>
      <c r="N93" s="195"/>
      <c r="O93" s="195"/>
      <c r="P93" s="196">
        <f>SUM(P94:P97)</f>
        <v>0</v>
      </c>
      <c r="Q93" s="195"/>
      <c r="R93" s="196">
        <f>SUM(R94:R97)</f>
        <v>0</v>
      </c>
      <c r="S93" s="195"/>
      <c r="T93" s="197">
        <f>SUM(T94:T97)</f>
        <v>0</v>
      </c>
      <c r="AR93" s="198" t="s">
        <v>178</v>
      </c>
      <c r="AT93" s="199" t="s">
        <v>77</v>
      </c>
      <c r="AU93" s="199" t="s">
        <v>86</v>
      </c>
      <c r="AY93" s="198" t="s">
        <v>179</v>
      </c>
      <c r="BK93" s="200">
        <f>SUM(BK94:BK97)</f>
        <v>0</v>
      </c>
    </row>
    <row r="94" spans="2:65" s="1" customFormat="1" ht="22.5" customHeight="1">
      <c r="B94" s="43"/>
      <c r="C94" s="204" t="s">
        <v>203</v>
      </c>
      <c r="D94" s="204" t="s">
        <v>182</v>
      </c>
      <c r="E94" s="205" t="s">
        <v>204</v>
      </c>
      <c r="F94" s="206" t="s">
        <v>205</v>
      </c>
      <c r="G94" s="207" t="s">
        <v>185</v>
      </c>
      <c r="H94" s="208">
        <v>1</v>
      </c>
      <c r="I94" s="209"/>
      <c r="J94" s="210">
        <f>ROUND(I94*H94,2)</f>
        <v>0</v>
      </c>
      <c r="K94" s="206" t="s">
        <v>186</v>
      </c>
      <c r="L94" s="63"/>
      <c r="M94" s="211" t="s">
        <v>34</v>
      </c>
      <c r="N94" s="212" t="s">
        <v>49</v>
      </c>
      <c r="O94" s="44"/>
      <c r="P94" s="213">
        <f>O94*H94</f>
        <v>0</v>
      </c>
      <c r="Q94" s="213">
        <v>0</v>
      </c>
      <c r="R94" s="213">
        <f>Q94*H94</f>
        <v>0</v>
      </c>
      <c r="S94" s="213">
        <v>0</v>
      </c>
      <c r="T94" s="214">
        <f>S94*H94</f>
        <v>0</v>
      </c>
      <c r="AR94" s="25" t="s">
        <v>187</v>
      </c>
      <c r="AT94" s="25" t="s">
        <v>182</v>
      </c>
      <c r="AU94" s="25" t="s">
        <v>88</v>
      </c>
      <c r="AY94" s="25" t="s">
        <v>179</v>
      </c>
      <c r="BE94" s="215">
        <f>IF(N94="základní",J94,0)</f>
        <v>0</v>
      </c>
      <c r="BF94" s="215">
        <f>IF(N94="snížená",J94,0)</f>
        <v>0</v>
      </c>
      <c r="BG94" s="215">
        <f>IF(N94="zákl. přenesená",J94,0)</f>
        <v>0</v>
      </c>
      <c r="BH94" s="215">
        <f>IF(N94="sníž. přenesená",J94,0)</f>
        <v>0</v>
      </c>
      <c r="BI94" s="215">
        <f>IF(N94="nulová",J94,0)</f>
        <v>0</v>
      </c>
      <c r="BJ94" s="25" t="s">
        <v>86</v>
      </c>
      <c r="BK94" s="215">
        <f>ROUND(I94*H94,2)</f>
        <v>0</v>
      </c>
      <c r="BL94" s="25" t="s">
        <v>187</v>
      </c>
      <c r="BM94" s="25" t="s">
        <v>206</v>
      </c>
    </row>
    <row r="95" spans="2:65" s="1" customFormat="1" ht="81">
      <c r="B95" s="43"/>
      <c r="C95" s="65"/>
      <c r="D95" s="216" t="s">
        <v>189</v>
      </c>
      <c r="E95" s="65"/>
      <c r="F95" s="217" t="s">
        <v>207</v>
      </c>
      <c r="G95" s="65"/>
      <c r="H95" s="65"/>
      <c r="I95" s="174"/>
      <c r="J95" s="65"/>
      <c r="K95" s="65"/>
      <c r="L95" s="63"/>
      <c r="M95" s="218"/>
      <c r="N95" s="44"/>
      <c r="O95" s="44"/>
      <c r="P95" s="44"/>
      <c r="Q95" s="44"/>
      <c r="R95" s="44"/>
      <c r="S95" s="44"/>
      <c r="T95" s="80"/>
      <c r="AT95" s="25" t="s">
        <v>189</v>
      </c>
      <c r="AU95" s="25" t="s">
        <v>88</v>
      </c>
    </row>
    <row r="96" spans="2:65" s="1" customFormat="1" ht="22.5" customHeight="1">
      <c r="B96" s="43"/>
      <c r="C96" s="204" t="s">
        <v>178</v>
      </c>
      <c r="D96" s="204" t="s">
        <v>182</v>
      </c>
      <c r="E96" s="205" t="s">
        <v>208</v>
      </c>
      <c r="F96" s="206" t="s">
        <v>209</v>
      </c>
      <c r="G96" s="207" t="s">
        <v>185</v>
      </c>
      <c r="H96" s="208">
        <v>1</v>
      </c>
      <c r="I96" s="209"/>
      <c r="J96" s="210">
        <f>ROUND(I96*H96,2)</f>
        <v>0</v>
      </c>
      <c r="K96" s="206" t="s">
        <v>186</v>
      </c>
      <c r="L96" s="63"/>
      <c r="M96" s="211" t="s">
        <v>34</v>
      </c>
      <c r="N96" s="212" t="s">
        <v>49</v>
      </c>
      <c r="O96" s="44"/>
      <c r="P96" s="213">
        <f>O96*H96</f>
        <v>0</v>
      </c>
      <c r="Q96" s="213">
        <v>0</v>
      </c>
      <c r="R96" s="213">
        <f>Q96*H96</f>
        <v>0</v>
      </c>
      <c r="S96" s="213">
        <v>0</v>
      </c>
      <c r="T96" s="214">
        <f>S96*H96</f>
        <v>0</v>
      </c>
      <c r="AR96" s="25" t="s">
        <v>187</v>
      </c>
      <c r="AT96" s="25" t="s">
        <v>182</v>
      </c>
      <c r="AU96" s="25" t="s">
        <v>88</v>
      </c>
      <c r="AY96" s="25" t="s">
        <v>179</v>
      </c>
      <c r="BE96" s="215">
        <f>IF(N96="základní",J96,0)</f>
        <v>0</v>
      </c>
      <c r="BF96" s="215">
        <f>IF(N96="snížená",J96,0)</f>
        <v>0</v>
      </c>
      <c r="BG96" s="215">
        <f>IF(N96="zákl. přenesená",J96,0)</f>
        <v>0</v>
      </c>
      <c r="BH96" s="215">
        <f>IF(N96="sníž. přenesená",J96,0)</f>
        <v>0</v>
      </c>
      <c r="BI96" s="215">
        <f>IF(N96="nulová",J96,0)</f>
        <v>0</v>
      </c>
      <c r="BJ96" s="25" t="s">
        <v>86</v>
      </c>
      <c r="BK96" s="215">
        <f>ROUND(I96*H96,2)</f>
        <v>0</v>
      </c>
      <c r="BL96" s="25" t="s">
        <v>187</v>
      </c>
      <c r="BM96" s="25" t="s">
        <v>210</v>
      </c>
    </row>
    <row r="97" spans="2:65" s="1" customFormat="1" ht="40.5">
      <c r="B97" s="43"/>
      <c r="C97" s="65"/>
      <c r="D97" s="219" t="s">
        <v>189</v>
      </c>
      <c r="E97" s="65"/>
      <c r="F97" s="220" t="s">
        <v>211</v>
      </c>
      <c r="G97" s="65"/>
      <c r="H97" s="65"/>
      <c r="I97" s="174"/>
      <c r="J97" s="65"/>
      <c r="K97" s="65"/>
      <c r="L97" s="63"/>
      <c r="M97" s="218"/>
      <c r="N97" s="44"/>
      <c r="O97" s="44"/>
      <c r="P97" s="44"/>
      <c r="Q97" s="44"/>
      <c r="R97" s="44"/>
      <c r="S97" s="44"/>
      <c r="T97" s="80"/>
      <c r="AT97" s="25" t="s">
        <v>189</v>
      </c>
      <c r="AU97" s="25" t="s">
        <v>88</v>
      </c>
    </row>
    <row r="98" spans="2:65" s="11" customFormat="1" ht="29.85" customHeight="1">
      <c r="B98" s="187"/>
      <c r="C98" s="188"/>
      <c r="D98" s="201" t="s">
        <v>77</v>
      </c>
      <c r="E98" s="202" t="s">
        <v>212</v>
      </c>
      <c r="F98" s="202" t="s">
        <v>213</v>
      </c>
      <c r="G98" s="188"/>
      <c r="H98" s="188"/>
      <c r="I98" s="191"/>
      <c r="J98" s="203">
        <f>BK98</f>
        <v>0</v>
      </c>
      <c r="K98" s="188"/>
      <c r="L98" s="193"/>
      <c r="M98" s="194"/>
      <c r="N98" s="195"/>
      <c r="O98" s="195"/>
      <c r="P98" s="196">
        <f>SUM(P99:P104)</f>
        <v>0</v>
      </c>
      <c r="Q98" s="195"/>
      <c r="R98" s="196">
        <f>SUM(R99:R104)</f>
        <v>0</v>
      </c>
      <c r="S98" s="195"/>
      <c r="T98" s="197">
        <f>SUM(T99:T104)</f>
        <v>0</v>
      </c>
      <c r="AR98" s="198" t="s">
        <v>178</v>
      </c>
      <c r="AT98" s="199" t="s">
        <v>77</v>
      </c>
      <c r="AU98" s="199" t="s">
        <v>86</v>
      </c>
      <c r="AY98" s="198" t="s">
        <v>179</v>
      </c>
      <c r="BK98" s="200">
        <f>SUM(BK99:BK104)</f>
        <v>0</v>
      </c>
    </row>
    <row r="99" spans="2:65" s="1" customFormat="1" ht="22.5" customHeight="1">
      <c r="B99" s="43"/>
      <c r="C99" s="204" t="s">
        <v>214</v>
      </c>
      <c r="D99" s="204" t="s">
        <v>182</v>
      </c>
      <c r="E99" s="205" t="s">
        <v>215</v>
      </c>
      <c r="F99" s="206" t="s">
        <v>213</v>
      </c>
      <c r="G99" s="207" t="s">
        <v>185</v>
      </c>
      <c r="H99" s="208">
        <v>1</v>
      </c>
      <c r="I99" s="209"/>
      <c r="J99" s="210">
        <f>ROUND(I99*H99,2)</f>
        <v>0</v>
      </c>
      <c r="K99" s="206" t="s">
        <v>186</v>
      </c>
      <c r="L99" s="63"/>
      <c r="M99" s="211" t="s">
        <v>34</v>
      </c>
      <c r="N99" s="212" t="s">
        <v>49</v>
      </c>
      <c r="O99" s="44"/>
      <c r="P99" s="213">
        <f>O99*H99</f>
        <v>0</v>
      </c>
      <c r="Q99" s="213">
        <v>0</v>
      </c>
      <c r="R99" s="213">
        <f>Q99*H99</f>
        <v>0</v>
      </c>
      <c r="S99" s="213">
        <v>0</v>
      </c>
      <c r="T99" s="214">
        <f>S99*H99</f>
        <v>0</v>
      </c>
      <c r="AR99" s="25" t="s">
        <v>187</v>
      </c>
      <c r="AT99" s="25" t="s">
        <v>182</v>
      </c>
      <c r="AU99" s="25" t="s">
        <v>88</v>
      </c>
      <c r="AY99" s="25" t="s">
        <v>179</v>
      </c>
      <c r="BE99" s="215">
        <f>IF(N99="základní",J99,0)</f>
        <v>0</v>
      </c>
      <c r="BF99" s="215">
        <f>IF(N99="snížená",J99,0)</f>
        <v>0</v>
      </c>
      <c r="BG99" s="215">
        <f>IF(N99="zákl. přenesená",J99,0)</f>
        <v>0</v>
      </c>
      <c r="BH99" s="215">
        <f>IF(N99="sníž. přenesená",J99,0)</f>
        <v>0</v>
      </c>
      <c r="BI99" s="215">
        <f>IF(N99="nulová",J99,0)</f>
        <v>0</v>
      </c>
      <c r="BJ99" s="25" t="s">
        <v>86</v>
      </c>
      <c r="BK99" s="215">
        <f>ROUND(I99*H99,2)</f>
        <v>0</v>
      </c>
      <c r="BL99" s="25" t="s">
        <v>187</v>
      </c>
      <c r="BM99" s="25" t="s">
        <v>216</v>
      </c>
    </row>
    <row r="100" spans="2:65" s="1" customFormat="1" ht="27">
      <c r="B100" s="43"/>
      <c r="C100" s="65"/>
      <c r="D100" s="216" t="s">
        <v>189</v>
      </c>
      <c r="E100" s="65"/>
      <c r="F100" s="217" t="s">
        <v>217</v>
      </c>
      <c r="G100" s="65"/>
      <c r="H100" s="65"/>
      <c r="I100" s="174"/>
      <c r="J100" s="65"/>
      <c r="K100" s="65"/>
      <c r="L100" s="63"/>
      <c r="M100" s="218"/>
      <c r="N100" s="44"/>
      <c r="O100" s="44"/>
      <c r="P100" s="44"/>
      <c r="Q100" s="44"/>
      <c r="R100" s="44"/>
      <c r="S100" s="44"/>
      <c r="T100" s="80"/>
      <c r="AT100" s="25" t="s">
        <v>189</v>
      </c>
      <c r="AU100" s="25" t="s">
        <v>88</v>
      </c>
    </row>
    <row r="101" spans="2:65" s="1" customFormat="1" ht="22.5" customHeight="1">
      <c r="B101" s="43"/>
      <c r="C101" s="204" t="s">
        <v>218</v>
      </c>
      <c r="D101" s="204" t="s">
        <v>182</v>
      </c>
      <c r="E101" s="205" t="s">
        <v>219</v>
      </c>
      <c r="F101" s="206" t="s">
        <v>220</v>
      </c>
      <c r="G101" s="207" t="s">
        <v>185</v>
      </c>
      <c r="H101" s="208">
        <v>1</v>
      </c>
      <c r="I101" s="209"/>
      <c r="J101" s="210">
        <f>ROUND(I101*H101,2)</f>
        <v>0</v>
      </c>
      <c r="K101" s="206" t="s">
        <v>186</v>
      </c>
      <c r="L101" s="63"/>
      <c r="M101" s="211" t="s">
        <v>34</v>
      </c>
      <c r="N101" s="212" t="s">
        <v>49</v>
      </c>
      <c r="O101" s="44"/>
      <c r="P101" s="213">
        <f>O101*H101</f>
        <v>0</v>
      </c>
      <c r="Q101" s="213">
        <v>0</v>
      </c>
      <c r="R101" s="213">
        <f>Q101*H101</f>
        <v>0</v>
      </c>
      <c r="S101" s="213">
        <v>0</v>
      </c>
      <c r="T101" s="214">
        <f>S101*H101</f>
        <v>0</v>
      </c>
      <c r="AR101" s="25" t="s">
        <v>187</v>
      </c>
      <c r="AT101" s="25" t="s">
        <v>182</v>
      </c>
      <c r="AU101" s="25" t="s">
        <v>88</v>
      </c>
      <c r="AY101" s="25" t="s">
        <v>179</v>
      </c>
      <c r="BE101" s="215">
        <f>IF(N101="základní",J101,0)</f>
        <v>0</v>
      </c>
      <c r="BF101" s="215">
        <f>IF(N101="snížená",J101,0)</f>
        <v>0</v>
      </c>
      <c r="BG101" s="215">
        <f>IF(N101="zákl. přenesená",J101,0)</f>
        <v>0</v>
      </c>
      <c r="BH101" s="215">
        <f>IF(N101="sníž. přenesená",J101,0)</f>
        <v>0</v>
      </c>
      <c r="BI101" s="215">
        <f>IF(N101="nulová",J101,0)</f>
        <v>0</v>
      </c>
      <c r="BJ101" s="25" t="s">
        <v>86</v>
      </c>
      <c r="BK101" s="215">
        <f>ROUND(I101*H101,2)</f>
        <v>0</v>
      </c>
      <c r="BL101" s="25" t="s">
        <v>187</v>
      </c>
      <c r="BM101" s="25" t="s">
        <v>221</v>
      </c>
    </row>
    <row r="102" spans="2:65" s="1" customFormat="1" ht="40.5">
      <c r="B102" s="43"/>
      <c r="C102" s="65"/>
      <c r="D102" s="216" t="s">
        <v>189</v>
      </c>
      <c r="E102" s="65"/>
      <c r="F102" s="217" t="s">
        <v>222</v>
      </c>
      <c r="G102" s="65"/>
      <c r="H102" s="65"/>
      <c r="I102" s="174"/>
      <c r="J102" s="65"/>
      <c r="K102" s="65"/>
      <c r="L102" s="63"/>
      <c r="M102" s="218"/>
      <c r="N102" s="44"/>
      <c r="O102" s="44"/>
      <c r="P102" s="44"/>
      <c r="Q102" s="44"/>
      <c r="R102" s="44"/>
      <c r="S102" s="44"/>
      <c r="T102" s="80"/>
      <c r="AT102" s="25" t="s">
        <v>189</v>
      </c>
      <c r="AU102" s="25" t="s">
        <v>88</v>
      </c>
    </row>
    <row r="103" spans="2:65" s="1" customFormat="1" ht="22.5" customHeight="1">
      <c r="B103" s="43"/>
      <c r="C103" s="204" t="s">
        <v>223</v>
      </c>
      <c r="D103" s="204" t="s">
        <v>182</v>
      </c>
      <c r="E103" s="205" t="s">
        <v>224</v>
      </c>
      <c r="F103" s="206" t="s">
        <v>225</v>
      </c>
      <c r="G103" s="207" t="s">
        <v>185</v>
      </c>
      <c r="H103" s="208">
        <v>1</v>
      </c>
      <c r="I103" s="209"/>
      <c r="J103" s="210">
        <f>ROUND(I103*H103,2)</f>
        <v>0</v>
      </c>
      <c r="K103" s="206" t="s">
        <v>186</v>
      </c>
      <c r="L103" s="63"/>
      <c r="M103" s="211" t="s">
        <v>34</v>
      </c>
      <c r="N103" s="212" t="s">
        <v>49</v>
      </c>
      <c r="O103" s="44"/>
      <c r="P103" s="213">
        <f>O103*H103</f>
        <v>0</v>
      </c>
      <c r="Q103" s="213">
        <v>0</v>
      </c>
      <c r="R103" s="213">
        <f>Q103*H103</f>
        <v>0</v>
      </c>
      <c r="S103" s="213">
        <v>0</v>
      </c>
      <c r="T103" s="214">
        <f>S103*H103</f>
        <v>0</v>
      </c>
      <c r="AR103" s="25" t="s">
        <v>187</v>
      </c>
      <c r="AT103" s="25" t="s">
        <v>182</v>
      </c>
      <c r="AU103" s="25" t="s">
        <v>88</v>
      </c>
      <c r="AY103" s="25" t="s">
        <v>179</v>
      </c>
      <c r="BE103" s="215">
        <f>IF(N103="základní",J103,0)</f>
        <v>0</v>
      </c>
      <c r="BF103" s="215">
        <f>IF(N103="snížená",J103,0)</f>
        <v>0</v>
      </c>
      <c r="BG103" s="215">
        <f>IF(N103="zákl. přenesená",J103,0)</f>
        <v>0</v>
      </c>
      <c r="BH103" s="215">
        <f>IF(N103="sníž. přenesená",J103,0)</f>
        <v>0</v>
      </c>
      <c r="BI103" s="215">
        <f>IF(N103="nulová",J103,0)</f>
        <v>0</v>
      </c>
      <c r="BJ103" s="25" t="s">
        <v>86</v>
      </c>
      <c r="BK103" s="215">
        <f>ROUND(I103*H103,2)</f>
        <v>0</v>
      </c>
      <c r="BL103" s="25" t="s">
        <v>187</v>
      </c>
      <c r="BM103" s="25" t="s">
        <v>226</v>
      </c>
    </row>
    <row r="104" spans="2:65" s="1" customFormat="1" ht="27">
      <c r="B104" s="43"/>
      <c r="C104" s="65"/>
      <c r="D104" s="219" t="s">
        <v>189</v>
      </c>
      <c r="E104" s="65"/>
      <c r="F104" s="220" t="s">
        <v>217</v>
      </c>
      <c r="G104" s="65"/>
      <c r="H104" s="65"/>
      <c r="I104" s="174"/>
      <c r="J104" s="65"/>
      <c r="K104" s="65"/>
      <c r="L104" s="63"/>
      <c r="M104" s="218"/>
      <c r="N104" s="44"/>
      <c r="O104" s="44"/>
      <c r="P104" s="44"/>
      <c r="Q104" s="44"/>
      <c r="R104" s="44"/>
      <c r="S104" s="44"/>
      <c r="T104" s="80"/>
      <c r="AT104" s="25" t="s">
        <v>189</v>
      </c>
      <c r="AU104" s="25" t="s">
        <v>88</v>
      </c>
    </row>
    <row r="105" spans="2:65" s="11" customFormat="1" ht="29.85" customHeight="1">
      <c r="B105" s="187"/>
      <c r="C105" s="188"/>
      <c r="D105" s="201" t="s">
        <v>77</v>
      </c>
      <c r="E105" s="202" t="s">
        <v>227</v>
      </c>
      <c r="F105" s="202" t="s">
        <v>228</v>
      </c>
      <c r="G105" s="188"/>
      <c r="H105" s="188"/>
      <c r="I105" s="191"/>
      <c r="J105" s="203">
        <f>BK105</f>
        <v>0</v>
      </c>
      <c r="K105" s="188"/>
      <c r="L105" s="193"/>
      <c r="M105" s="194"/>
      <c r="N105" s="195"/>
      <c r="O105" s="195"/>
      <c r="P105" s="196">
        <f>SUM(P106:P107)</f>
        <v>0</v>
      </c>
      <c r="Q105" s="195"/>
      <c r="R105" s="196">
        <f>SUM(R106:R107)</f>
        <v>0</v>
      </c>
      <c r="S105" s="195"/>
      <c r="T105" s="197">
        <f>SUM(T106:T107)</f>
        <v>0</v>
      </c>
      <c r="AR105" s="198" t="s">
        <v>178</v>
      </c>
      <c r="AT105" s="199" t="s">
        <v>77</v>
      </c>
      <c r="AU105" s="199" t="s">
        <v>86</v>
      </c>
      <c r="AY105" s="198" t="s">
        <v>179</v>
      </c>
      <c r="BK105" s="200">
        <f>SUM(BK106:BK107)</f>
        <v>0</v>
      </c>
    </row>
    <row r="106" spans="2:65" s="1" customFormat="1" ht="22.5" customHeight="1">
      <c r="B106" s="43"/>
      <c r="C106" s="204" t="s">
        <v>229</v>
      </c>
      <c r="D106" s="204" t="s">
        <v>182</v>
      </c>
      <c r="E106" s="205" t="s">
        <v>230</v>
      </c>
      <c r="F106" s="206" t="s">
        <v>231</v>
      </c>
      <c r="G106" s="207" t="s">
        <v>185</v>
      </c>
      <c r="H106" s="208">
        <v>1</v>
      </c>
      <c r="I106" s="209"/>
      <c r="J106" s="210">
        <f>ROUND(I106*H106,2)</f>
        <v>0</v>
      </c>
      <c r="K106" s="206" t="s">
        <v>186</v>
      </c>
      <c r="L106" s="63"/>
      <c r="M106" s="211" t="s">
        <v>34</v>
      </c>
      <c r="N106" s="212" t="s">
        <v>49</v>
      </c>
      <c r="O106" s="44"/>
      <c r="P106" s="213">
        <f>O106*H106</f>
        <v>0</v>
      </c>
      <c r="Q106" s="213">
        <v>0</v>
      </c>
      <c r="R106" s="213">
        <f>Q106*H106</f>
        <v>0</v>
      </c>
      <c r="S106" s="213">
        <v>0</v>
      </c>
      <c r="T106" s="214">
        <f>S106*H106</f>
        <v>0</v>
      </c>
      <c r="AR106" s="25" t="s">
        <v>187</v>
      </c>
      <c r="AT106" s="25" t="s">
        <v>182</v>
      </c>
      <c r="AU106" s="25" t="s">
        <v>88</v>
      </c>
      <c r="AY106" s="25" t="s">
        <v>179</v>
      </c>
      <c r="BE106" s="215">
        <f>IF(N106="základní",J106,0)</f>
        <v>0</v>
      </c>
      <c r="BF106" s="215">
        <f>IF(N106="snížená",J106,0)</f>
        <v>0</v>
      </c>
      <c r="BG106" s="215">
        <f>IF(N106="zákl. přenesená",J106,0)</f>
        <v>0</v>
      </c>
      <c r="BH106" s="215">
        <f>IF(N106="sníž. přenesená",J106,0)</f>
        <v>0</v>
      </c>
      <c r="BI106" s="215">
        <f>IF(N106="nulová",J106,0)</f>
        <v>0</v>
      </c>
      <c r="BJ106" s="25" t="s">
        <v>86</v>
      </c>
      <c r="BK106" s="215">
        <f>ROUND(I106*H106,2)</f>
        <v>0</v>
      </c>
      <c r="BL106" s="25" t="s">
        <v>187</v>
      </c>
      <c r="BM106" s="25" t="s">
        <v>232</v>
      </c>
    </row>
    <row r="107" spans="2:65" s="1" customFormat="1" ht="108">
      <c r="B107" s="43"/>
      <c r="C107" s="65"/>
      <c r="D107" s="219" t="s">
        <v>189</v>
      </c>
      <c r="E107" s="65"/>
      <c r="F107" s="220" t="s">
        <v>233</v>
      </c>
      <c r="G107" s="65"/>
      <c r="H107" s="65"/>
      <c r="I107" s="174"/>
      <c r="J107" s="65"/>
      <c r="K107" s="65"/>
      <c r="L107" s="63"/>
      <c r="M107" s="218"/>
      <c r="N107" s="44"/>
      <c r="O107" s="44"/>
      <c r="P107" s="44"/>
      <c r="Q107" s="44"/>
      <c r="R107" s="44"/>
      <c r="S107" s="44"/>
      <c r="T107" s="80"/>
      <c r="AT107" s="25" t="s">
        <v>189</v>
      </c>
      <c r="AU107" s="25" t="s">
        <v>88</v>
      </c>
    </row>
    <row r="108" spans="2:65" s="11" customFormat="1" ht="29.85" customHeight="1">
      <c r="B108" s="187"/>
      <c r="C108" s="188"/>
      <c r="D108" s="201" t="s">
        <v>77</v>
      </c>
      <c r="E108" s="202" t="s">
        <v>234</v>
      </c>
      <c r="F108" s="202" t="s">
        <v>235</v>
      </c>
      <c r="G108" s="188"/>
      <c r="H108" s="188"/>
      <c r="I108" s="191"/>
      <c r="J108" s="203">
        <f>BK108</f>
        <v>0</v>
      </c>
      <c r="K108" s="188"/>
      <c r="L108" s="193"/>
      <c r="M108" s="194"/>
      <c r="N108" s="195"/>
      <c r="O108" s="195"/>
      <c r="P108" s="196">
        <f>SUM(P109:P110)</f>
        <v>0</v>
      </c>
      <c r="Q108" s="195"/>
      <c r="R108" s="196">
        <f>SUM(R109:R110)</f>
        <v>0</v>
      </c>
      <c r="S108" s="195"/>
      <c r="T108" s="197">
        <f>SUM(T109:T110)</f>
        <v>0</v>
      </c>
      <c r="AR108" s="198" t="s">
        <v>178</v>
      </c>
      <c r="AT108" s="199" t="s">
        <v>77</v>
      </c>
      <c r="AU108" s="199" t="s">
        <v>86</v>
      </c>
      <c r="AY108" s="198" t="s">
        <v>179</v>
      </c>
      <c r="BK108" s="200">
        <f>SUM(BK109:BK110)</f>
        <v>0</v>
      </c>
    </row>
    <row r="109" spans="2:65" s="1" customFormat="1" ht="22.5" customHeight="1">
      <c r="B109" s="43"/>
      <c r="C109" s="204" t="s">
        <v>236</v>
      </c>
      <c r="D109" s="204" t="s">
        <v>182</v>
      </c>
      <c r="E109" s="205" t="s">
        <v>237</v>
      </c>
      <c r="F109" s="206" t="s">
        <v>235</v>
      </c>
      <c r="G109" s="207" t="s">
        <v>185</v>
      </c>
      <c r="H109" s="208">
        <v>1</v>
      </c>
      <c r="I109" s="209"/>
      <c r="J109" s="210">
        <f>ROUND(I109*H109,2)</f>
        <v>0</v>
      </c>
      <c r="K109" s="206" t="s">
        <v>186</v>
      </c>
      <c r="L109" s="63"/>
      <c r="M109" s="211" t="s">
        <v>34</v>
      </c>
      <c r="N109" s="212" t="s">
        <v>49</v>
      </c>
      <c r="O109" s="44"/>
      <c r="P109" s="213">
        <f>O109*H109</f>
        <v>0</v>
      </c>
      <c r="Q109" s="213">
        <v>0</v>
      </c>
      <c r="R109" s="213">
        <f>Q109*H109</f>
        <v>0</v>
      </c>
      <c r="S109" s="213">
        <v>0</v>
      </c>
      <c r="T109" s="214">
        <f>S109*H109</f>
        <v>0</v>
      </c>
      <c r="AR109" s="25" t="s">
        <v>187</v>
      </c>
      <c r="AT109" s="25" t="s">
        <v>182</v>
      </c>
      <c r="AU109" s="25" t="s">
        <v>88</v>
      </c>
      <c r="AY109" s="25" t="s">
        <v>179</v>
      </c>
      <c r="BE109" s="215">
        <f>IF(N109="základní",J109,0)</f>
        <v>0</v>
      </c>
      <c r="BF109" s="215">
        <f>IF(N109="snížená",J109,0)</f>
        <v>0</v>
      </c>
      <c r="BG109" s="215">
        <f>IF(N109="zákl. přenesená",J109,0)</f>
        <v>0</v>
      </c>
      <c r="BH109" s="215">
        <f>IF(N109="sníž. přenesená",J109,0)</f>
        <v>0</v>
      </c>
      <c r="BI109" s="215">
        <f>IF(N109="nulová",J109,0)</f>
        <v>0</v>
      </c>
      <c r="BJ109" s="25" t="s">
        <v>86</v>
      </c>
      <c r="BK109" s="215">
        <f>ROUND(I109*H109,2)</f>
        <v>0</v>
      </c>
      <c r="BL109" s="25" t="s">
        <v>187</v>
      </c>
      <c r="BM109" s="25" t="s">
        <v>238</v>
      </c>
    </row>
    <row r="110" spans="2:65" s="1" customFormat="1" ht="94.5">
      <c r="B110" s="43"/>
      <c r="C110" s="65"/>
      <c r="D110" s="219" t="s">
        <v>189</v>
      </c>
      <c r="E110" s="65"/>
      <c r="F110" s="220" t="s">
        <v>239</v>
      </c>
      <c r="G110" s="65"/>
      <c r="H110" s="65"/>
      <c r="I110" s="174"/>
      <c r="J110" s="65"/>
      <c r="K110" s="65"/>
      <c r="L110" s="63"/>
      <c r="M110" s="221"/>
      <c r="N110" s="222"/>
      <c r="O110" s="222"/>
      <c r="P110" s="222"/>
      <c r="Q110" s="222"/>
      <c r="R110" s="222"/>
      <c r="S110" s="222"/>
      <c r="T110" s="223"/>
      <c r="AT110" s="25" t="s">
        <v>189</v>
      </c>
      <c r="AU110" s="25" t="s">
        <v>88</v>
      </c>
    </row>
    <row r="111" spans="2:65" s="1" customFormat="1" ht="6.95" customHeight="1">
      <c r="B111" s="58"/>
      <c r="C111" s="59"/>
      <c r="D111" s="59"/>
      <c r="E111" s="59"/>
      <c r="F111" s="59"/>
      <c r="G111" s="59"/>
      <c r="H111" s="59"/>
      <c r="I111" s="150"/>
      <c r="J111" s="59"/>
      <c r="K111" s="59"/>
      <c r="L111" s="63"/>
    </row>
  </sheetData>
  <sheetProtection algorithmName="SHA-512" hashValue="JjBTWprKve1ooNIiCyLwQzo/LudQRt/tNl6lGwSqVUVQxKj3swIuoQWPP5ITwGxYVhIc/v8y9OZd2ZHOhb/u/Q==" saltValue="e0jvfN6vrWV4uqloiNJr1Q==" spinCount="100000" sheet="1" objects="1" scenarios="1" formatCells="0" formatColumns="0" formatRows="0" sort="0" autoFilter="0"/>
  <autoFilter ref="C82:K110"/>
  <mergeCells count="9">
    <mergeCell ref="E73:H73"/>
    <mergeCell ref="E75:H75"/>
    <mergeCell ref="G1:H1"/>
    <mergeCell ref="L2:V2"/>
    <mergeCell ref="E7:H7"/>
    <mergeCell ref="E9:H9"/>
    <mergeCell ref="E24:H24"/>
    <mergeCell ref="E45:H45"/>
    <mergeCell ref="E47:H47"/>
  </mergeCells>
  <hyperlinks>
    <hyperlink ref="F1:G1" location="C2" display="1) Krycí list soupisu"/>
    <hyperlink ref="G1:H1" location="C54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2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95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s="1" customFormat="1" ht="22.5" customHeight="1">
      <c r="B9" s="43"/>
      <c r="C9" s="44"/>
      <c r="D9" s="44"/>
      <c r="E9" s="415" t="s">
        <v>240</v>
      </c>
      <c r="F9" s="418"/>
      <c r="G9" s="418"/>
      <c r="H9" s="418"/>
      <c r="I9" s="129"/>
      <c r="J9" s="44"/>
      <c r="K9" s="47"/>
    </row>
    <row r="10" spans="1:70" s="1" customFormat="1">
      <c r="B10" s="43"/>
      <c r="C10" s="44"/>
      <c r="D10" s="38" t="s">
        <v>241</v>
      </c>
      <c r="E10" s="44"/>
      <c r="F10" s="44"/>
      <c r="G10" s="44"/>
      <c r="H10" s="44"/>
      <c r="I10" s="129"/>
      <c r="J10" s="44"/>
      <c r="K10" s="47"/>
    </row>
    <row r="11" spans="1:70" s="1" customFormat="1" ht="36.950000000000003" customHeight="1">
      <c r="B11" s="43"/>
      <c r="C11" s="44"/>
      <c r="D11" s="44"/>
      <c r="E11" s="417" t="s">
        <v>242</v>
      </c>
      <c r="F11" s="418"/>
      <c r="G11" s="418"/>
      <c r="H11" s="418"/>
      <c r="I11" s="129"/>
      <c r="J11" s="44"/>
      <c r="K11" s="47"/>
    </row>
    <row r="12" spans="1:70" s="1" customFormat="1" ht="13.5">
      <c r="B12" s="43"/>
      <c r="C12" s="44"/>
      <c r="D12" s="44"/>
      <c r="E12" s="44"/>
      <c r="F12" s="44"/>
      <c r="G12" s="44"/>
      <c r="H12" s="44"/>
      <c r="I12" s="129"/>
      <c r="J12" s="44"/>
      <c r="K12" s="47"/>
    </row>
    <row r="13" spans="1:70" s="1" customFormat="1" ht="14.45" customHeight="1">
      <c r="B13" s="43"/>
      <c r="C13" s="44"/>
      <c r="D13" s="38" t="s">
        <v>20</v>
      </c>
      <c r="E13" s="44"/>
      <c r="F13" s="36" t="s">
        <v>21</v>
      </c>
      <c r="G13" s="44"/>
      <c r="H13" s="44"/>
      <c r="I13" s="130" t="s">
        <v>22</v>
      </c>
      <c r="J13" s="36" t="s">
        <v>34</v>
      </c>
      <c r="K13" s="47"/>
    </row>
    <row r="14" spans="1:70" s="1" customFormat="1" ht="14.45" customHeight="1">
      <c r="B14" s="43"/>
      <c r="C14" s="44"/>
      <c r="D14" s="38" t="s">
        <v>24</v>
      </c>
      <c r="E14" s="44"/>
      <c r="F14" s="36" t="s">
        <v>25</v>
      </c>
      <c r="G14" s="44"/>
      <c r="H14" s="44"/>
      <c r="I14" s="130" t="s">
        <v>26</v>
      </c>
      <c r="J14" s="131" t="str">
        <f>'Rekapitulace stavby'!AN8</f>
        <v>14. 11. 2017</v>
      </c>
      <c r="K14" s="47"/>
    </row>
    <row r="15" spans="1:70" s="1" customFormat="1" ht="10.9" customHeight="1">
      <c r="B15" s="43"/>
      <c r="C15" s="44"/>
      <c r="D15" s="44"/>
      <c r="E15" s="44"/>
      <c r="F15" s="44"/>
      <c r="G15" s="44"/>
      <c r="H15" s="44"/>
      <c r="I15" s="129"/>
      <c r="J15" s="44"/>
      <c r="K15" s="47"/>
    </row>
    <row r="16" spans="1:70" s="1" customFormat="1" ht="14.45" customHeight="1">
      <c r="B16" s="43"/>
      <c r="C16" s="44"/>
      <c r="D16" s="38" t="s">
        <v>32</v>
      </c>
      <c r="E16" s="44"/>
      <c r="F16" s="44"/>
      <c r="G16" s="44"/>
      <c r="H16" s="44"/>
      <c r="I16" s="130" t="s">
        <v>33</v>
      </c>
      <c r="J16" s="36" t="s">
        <v>34</v>
      </c>
      <c r="K16" s="47"/>
    </row>
    <row r="17" spans="2:11" s="1" customFormat="1" ht="18" customHeight="1">
      <c r="B17" s="43"/>
      <c r="C17" s="44"/>
      <c r="D17" s="44"/>
      <c r="E17" s="36" t="s">
        <v>35</v>
      </c>
      <c r="F17" s="44"/>
      <c r="G17" s="44"/>
      <c r="H17" s="44"/>
      <c r="I17" s="130" t="s">
        <v>36</v>
      </c>
      <c r="J17" s="36" t="s">
        <v>34</v>
      </c>
      <c r="K17" s="47"/>
    </row>
    <row r="18" spans="2:11" s="1" customFormat="1" ht="6.95" customHeight="1">
      <c r="B18" s="43"/>
      <c r="C18" s="44"/>
      <c r="D18" s="44"/>
      <c r="E18" s="44"/>
      <c r="F18" s="44"/>
      <c r="G18" s="44"/>
      <c r="H18" s="44"/>
      <c r="I18" s="129"/>
      <c r="J18" s="44"/>
      <c r="K18" s="47"/>
    </row>
    <row r="19" spans="2:11" s="1" customFormat="1" ht="14.45" customHeight="1">
      <c r="B19" s="43"/>
      <c r="C19" s="44"/>
      <c r="D19" s="38" t="s">
        <v>37</v>
      </c>
      <c r="E19" s="44"/>
      <c r="F19" s="44"/>
      <c r="G19" s="44"/>
      <c r="H19" s="44"/>
      <c r="I19" s="130" t="s">
        <v>33</v>
      </c>
      <c r="J19" s="36" t="str">
        <f>IF('Rekapitulace stavby'!AN13="Vyplň údaj","",IF('Rekapitulace stavby'!AN13="","",'Rekapitulace stavby'!AN13))</f>
        <v/>
      </c>
      <c r="K19" s="47"/>
    </row>
    <row r="20" spans="2:11" s="1" customFormat="1" ht="18" customHeight="1">
      <c r="B20" s="43"/>
      <c r="C20" s="44"/>
      <c r="D20" s="44"/>
      <c r="E20" s="36" t="str">
        <f>IF('Rekapitulace stavby'!E14="Vyplň údaj","",IF('Rekapitulace stavby'!E14="","",'Rekapitulace stavby'!E14))</f>
        <v/>
      </c>
      <c r="F20" s="44"/>
      <c r="G20" s="44"/>
      <c r="H20" s="44"/>
      <c r="I20" s="130" t="s">
        <v>36</v>
      </c>
      <c r="J20" s="36" t="str">
        <f>IF('Rekapitulace stavby'!AN14="Vyplň údaj","",IF('Rekapitulace stavby'!AN14="","",'Rekapitulace stavby'!AN14))</f>
        <v/>
      </c>
      <c r="K20" s="47"/>
    </row>
    <row r="21" spans="2:11" s="1" customFormat="1" ht="6.95" customHeight="1">
      <c r="B21" s="43"/>
      <c r="C21" s="44"/>
      <c r="D21" s="44"/>
      <c r="E21" s="44"/>
      <c r="F21" s="44"/>
      <c r="G21" s="44"/>
      <c r="H21" s="44"/>
      <c r="I21" s="129"/>
      <c r="J21" s="44"/>
      <c r="K21" s="47"/>
    </row>
    <row r="22" spans="2:11" s="1" customFormat="1" ht="14.45" customHeight="1">
      <c r="B22" s="43"/>
      <c r="C22" s="44"/>
      <c r="D22" s="38" t="s">
        <v>39</v>
      </c>
      <c r="E22" s="44"/>
      <c r="F22" s="44"/>
      <c r="G22" s="44"/>
      <c r="H22" s="44"/>
      <c r="I22" s="130" t="s">
        <v>33</v>
      </c>
      <c r="J22" s="36" t="s">
        <v>34</v>
      </c>
      <c r="K22" s="47"/>
    </row>
    <row r="23" spans="2:11" s="1" customFormat="1" ht="18" customHeight="1">
      <c r="B23" s="43"/>
      <c r="C23" s="44"/>
      <c r="D23" s="44"/>
      <c r="E23" s="36" t="s">
        <v>40</v>
      </c>
      <c r="F23" s="44"/>
      <c r="G23" s="44"/>
      <c r="H23" s="44"/>
      <c r="I23" s="130" t="s">
        <v>36</v>
      </c>
      <c r="J23" s="36" t="s">
        <v>34</v>
      </c>
      <c r="K23" s="47"/>
    </row>
    <row r="24" spans="2:11" s="1" customFormat="1" ht="6.95" customHeight="1">
      <c r="B24" s="43"/>
      <c r="C24" s="44"/>
      <c r="D24" s="44"/>
      <c r="E24" s="44"/>
      <c r="F24" s="44"/>
      <c r="G24" s="44"/>
      <c r="H24" s="44"/>
      <c r="I24" s="129"/>
      <c r="J24" s="44"/>
      <c r="K24" s="47"/>
    </row>
    <row r="25" spans="2:11" s="1" customFormat="1" ht="14.45" customHeight="1">
      <c r="B25" s="43"/>
      <c r="C25" s="44"/>
      <c r="D25" s="38" t="s">
        <v>42</v>
      </c>
      <c r="E25" s="44"/>
      <c r="F25" s="44"/>
      <c r="G25" s="44"/>
      <c r="H25" s="44"/>
      <c r="I25" s="129"/>
      <c r="J25" s="44"/>
      <c r="K25" s="47"/>
    </row>
    <row r="26" spans="2:11" s="7" customFormat="1" ht="105.75" customHeight="1">
      <c r="B26" s="132"/>
      <c r="C26" s="133"/>
      <c r="D26" s="133"/>
      <c r="E26" s="379" t="s">
        <v>43</v>
      </c>
      <c r="F26" s="379"/>
      <c r="G26" s="379"/>
      <c r="H26" s="379"/>
      <c r="I26" s="134"/>
      <c r="J26" s="133"/>
      <c r="K26" s="135"/>
    </row>
    <row r="27" spans="2:11" s="1" customFormat="1" ht="6.95" customHeight="1">
      <c r="B27" s="43"/>
      <c r="C27" s="44"/>
      <c r="D27" s="44"/>
      <c r="E27" s="44"/>
      <c r="F27" s="44"/>
      <c r="G27" s="44"/>
      <c r="H27" s="44"/>
      <c r="I27" s="129"/>
      <c r="J27" s="44"/>
      <c r="K27" s="47"/>
    </row>
    <row r="28" spans="2:11" s="1" customFormat="1" ht="6.95" customHeight="1">
      <c r="B28" s="43"/>
      <c r="C28" s="44"/>
      <c r="D28" s="87"/>
      <c r="E28" s="87"/>
      <c r="F28" s="87"/>
      <c r="G28" s="87"/>
      <c r="H28" s="87"/>
      <c r="I28" s="136"/>
      <c r="J28" s="87"/>
      <c r="K28" s="137"/>
    </row>
    <row r="29" spans="2:11" s="1" customFormat="1" ht="25.35" customHeight="1">
      <c r="B29" s="43"/>
      <c r="C29" s="44"/>
      <c r="D29" s="138" t="s">
        <v>44</v>
      </c>
      <c r="E29" s="44"/>
      <c r="F29" s="44"/>
      <c r="G29" s="44"/>
      <c r="H29" s="44"/>
      <c r="I29" s="129"/>
      <c r="J29" s="139">
        <f>ROUND(J106,2)</f>
        <v>0</v>
      </c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14.45" customHeight="1">
      <c r="B31" s="43"/>
      <c r="C31" s="44"/>
      <c r="D31" s="44"/>
      <c r="E31" s="44"/>
      <c r="F31" s="48" t="s">
        <v>46</v>
      </c>
      <c r="G31" s="44"/>
      <c r="H31" s="44"/>
      <c r="I31" s="140" t="s">
        <v>45</v>
      </c>
      <c r="J31" s="48" t="s">
        <v>47</v>
      </c>
      <c r="K31" s="47"/>
    </row>
    <row r="32" spans="2:11" s="1" customFormat="1" ht="14.45" customHeight="1">
      <c r="B32" s="43"/>
      <c r="C32" s="44"/>
      <c r="D32" s="51" t="s">
        <v>48</v>
      </c>
      <c r="E32" s="51" t="s">
        <v>49</v>
      </c>
      <c r="F32" s="141">
        <f>ROUND(SUM(BE106:BE725), 2)</f>
        <v>0</v>
      </c>
      <c r="G32" s="44"/>
      <c r="H32" s="44"/>
      <c r="I32" s="142">
        <v>0.21</v>
      </c>
      <c r="J32" s="141">
        <f>ROUND(ROUND((SUM(BE106:BE725)), 2)*I32, 2)</f>
        <v>0</v>
      </c>
      <c r="K32" s="47"/>
    </row>
    <row r="33" spans="2:11" s="1" customFormat="1" ht="14.45" customHeight="1">
      <c r="B33" s="43"/>
      <c r="C33" s="44"/>
      <c r="D33" s="44"/>
      <c r="E33" s="51" t="s">
        <v>50</v>
      </c>
      <c r="F33" s="141">
        <f>ROUND(SUM(BF106:BF725), 2)</f>
        <v>0</v>
      </c>
      <c r="G33" s="44"/>
      <c r="H33" s="44"/>
      <c r="I33" s="142">
        <v>0.15</v>
      </c>
      <c r="J33" s="141">
        <f>ROUND(ROUND((SUM(BF106:BF725)), 2)*I33, 2)</f>
        <v>0</v>
      </c>
      <c r="K33" s="47"/>
    </row>
    <row r="34" spans="2:11" s="1" customFormat="1" ht="14.45" hidden="1" customHeight="1">
      <c r="B34" s="43"/>
      <c r="C34" s="44"/>
      <c r="D34" s="44"/>
      <c r="E34" s="51" t="s">
        <v>51</v>
      </c>
      <c r="F34" s="141">
        <f>ROUND(SUM(BG106:BG725), 2)</f>
        <v>0</v>
      </c>
      <c r="G34" s="44"/>
      <c r="H34" s="44"/>
      <c r="I34" s="142">
        <v>0.21</v>
      </c>
      <c r="J34" s="141">
        <v>0</v>
      </c>
      <c r="K34" s="47"/>
    </row>
    <row r="35" spans="2:11" s="1" customFormat="1" ht="14.45" hidden="1" customHeight="1">
      <c r="B35" s="43"/>
      <c r="C35" s="44"/>
      <c r="D35" s="44"/>
      <c r="E35" s="51" t="s">
        <v>52</v>
      </c>
      <c r="F35" s="141">
        <f>ROUND(SUM(BH106:BH725), 2)</f>
        <v>0</v>
      </c>
      <c r="G35" s="44"/>
      <c r="H35" s="44"/>
      <c r="I35" s="142">
        <v>0.15</v>
      </c>
      <c r="J35" s="141"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53</v>
      </c>
      <c r="F36" s="141">
        <f>ROUND(SUM(BI106:BI725), 2)</f>
        <v>0</v>
      </c>
      <c r="G36" s="44"/>
      <c r="H36" s="44"/>
      <c r="I36" s="142">
        <v>0</v>
      </c>
      <c r="J36" s="141">
        <v>0</v>
      </c>
      <c r="K36" s="47"/>
    </row>
    <row r="37" spans="2:11" s="1" customFormat="1" ht="6.95" customHeight="1">
      <c r="B37" s="43"/>
      <c r="C37" s="44"/>
      <c r="D37" s="44"/>
      <c r="E37" s="44"/>
      <c r="F37" s="44"/>
      <c r="G37" s="44"/>
      <c r="H37" s="44"/>
      <c r="I37" s="129"/>
      <c r="J37" s="44"/>
      <c r="K37" s="47"/>
    </row>
    <row r="38" spans="2:11" s="1" customFormat="1" ht="25.35" customHeight="1">
      <c r="B38" s="43"/>
      <c r="C38" s="143"/>
      <c r="D38" s="144" t="s">
        <v>54</v>
      </c>
      <c r="E38" s="81"/>
      <c r="F38" s="81"/>
      <c r="G38" s="145" t="s">
        <v>55</v>
      </c>
      <c r="H38" s="146" t="s">
        <v>56</v>
      </c>
      <c r="I38" s="147"/>
      <c r="J38" s="148">
        <f>SUM(J29:J36)</f>
        <v>0</v>
      </c>
      <c r="K38" s="149"/>
    </row>
    <row r="39" spans="2:11" s="1" customFormat="1" ht="14.45" customHeight="1">
      <c r="B39" s="58"/>
      <c r="C39" s="59"/>
      <c r="D39" s="59"/>
      <c r="E39" s="59"/>
      <c r="F39" s="59"/>
      <c r="G39" s="59"/>
      <c r="H39" s="59"/>
      <c r="I39" s="150"/>
      <c r="J39" s="59"/>
      <c r="K39" s="60"/>
    </row>
    <row r="43" spans="2:11" s="1" customFormat="1" ht="6.95" customHeight="1">
      <c r="B43" s="151"/>
      <c r="C43" s="152"/>
      <c r="D43" s="152"/>
      <c r="E43" s="152"/>
      <c r="F43" s="152"/>
      <c r="G43" s="152"/>
      <c r="H43" s="152"/>
      <c r="I43" s="153"/>
      <c r="J43" s="152"/>
      <c r="K43" s="154"/>
    </row>
    <row r="44" spans="2:11" s="1" customFormat="1" ht="36.950000000000003" customHeight="1">
      <c r="B44" s="43"/>
      <c r="C44" s="31" t="s">
        <v>151</v>
      </c>
      <c r="D44" s="44"/>
      <c r="E44" s="44"/>
      <c r="F44" s="44"/>
      <c r="G44" s="44"/>
      <c r="H44" s="44"/>
      <c r="I44" s="129"/>
      <c r="J44" s="44"/>
      <c r="K44" s="47"/>
    </row>
    <row r="45" spans="2:11" s="1" customFormat="1" ht="6.95" customHeight="1">
      <c r="B45" s="43"/>
      <c r="C45" s="44"/>
      <c r="D45" s="44"/>
      <c r="E45" s="44"/>
      <c r="F45" s="44"/>
      <c r="G45" s="44"/>
      <c r="H45" s="44"/>
      <c r="I45" s="129"/>
      <c r="J45" s="44"/>
      <c r="K45" s="47"/>
    </row>
    <row r="46" spans="2:11" s="1" customFormat="1" ht="14.45" customHeight="1">
      <c r="B46" s="43"/>
      <c r="C46" s="38" t="s">
        <v>18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22.5" customHeight="1">
      <c r="B47" s="43"/>
      <c r="C47" s="44"/>
      <c r="D47" s="44"/>
      <c r="E47" s="415" t="str">
        <f>E7</f>
        <v>Jednotka NIP a DIOP v budově D2</v>
      </c>
      <c r="F47" s="416"/>
      <c r="G47" s="416"/>
      <c r="H47" s="416"/>
      <c r="I47" s="129"/>
      <c r="J47" s="44"/>
      <c r="K47" s="47"/>
    </row>
    <row r="48" spans="2:11">
      <c r="B48" s="29"/>
      <c r="C48" s="38" t="s">
        <v>149</v>
      </c>
      <c r="D48" s="30"/>
      <c r="E48" s="30"/>
      <c r="F48" s="30"/>
      <c r="G48" s="30"/>
      <c r="H48" s="30"/>
      <c r="I48" s="128"/>
      <c r="J48" s="30"/>
      <c r="K48" s="32"/>
    </row>
    <row r="49" spans="2:47" s="1" customFormat="1" ht="22.5" customHeight="1">
      <c r="B49" s="43"/>
      <c r="C49" s="44"/>
      <c r="D49" s="44"/>
      <c r="E49" s="415" t="s">
        <v>240</v>
      </c>
      <c r="F49" s="418"/>
      <c r="G49" s="418"/>
      <c r="H49" s="418"/>
      <c r="I49" s="129"/>
      <c r="J49" s="44"/>
      <c r="K49" s="47"/>
    </row>
    <row r="50" spans="2:47" s="1" customFormat="1" ht="14.45" customHeight="1">
      <c r="B50" s="43"/>
      <c r="C50" s="38" t="s">
        <v>241</v>
      </c>
      <c r="D50" s="44"/>
      <c r="E50" s="44"/>
      <c r="F50" s="44"/>
      <c r="G50" s="44"/>
      <c r="H50" s="44"/>
      <c r="I50" s="129"/>
      <c r="J50" s="44"/>
      <c r="K50" s="47"/>
    </row>
    <row r="51" spans="2:47" s="1" customFormat="1" ht="23.25" customHeight="1">
      <c r="B51" s="43"/>
      <c r="C51" s="44"/>
      <c r="D51" s="44"/>
      <c r="E51" s="417" t="str">
        <f>E11</f>
        <v>D.1.1_SO 01 - Architektonicko-stavební řešení</v>
      </c>
      <c r="F51" s="418"/>
      <c r="G51" s="418"/>
      <c r="H51" s="418"/>
      <c r="I51" s="129"/>
      <c r="J51" s="44"/>
      <c r="K51" s="47"/>
    </row>
    <row r="52" spans="2:47" s="1" customFormat="1" ht="6.95" customHeight="1">
      <c r="B52" s="43"/>
      <c r="C52" s="44"/>
      <c r="D52" s="44"/>
      <c r="E52" s="44"/>
      <c r="F52" s="44"/>
      <c r="G52" s="44"/>
      <c r="H52" s="44"/>
      <c r="I52" s="129"/>
      <c r="J52" s="44"/>
      <c r="K52" s="47"/>
    </row>
    <row r="53" spans="2:47" s="1" customFormat="1" ht="18" customHeight="1">
      <c r="B53" s="43"/>
      <c r="C53" s="38" t="s">
        <v>24</v>
      </c>
      <c r="D53" s="44"/>
      <c r="E53" s="44"/>
      <c r="F53" s="36" t="str">
        <f>F14</f>
        <v>Olomouc</v>
      </c>
      <c r="G53" s="44"/>
      <c r="H53" s="44"/>
      <c r="I53" s="130" t="s">
        <v>26</v>
      </c>
      <c r="J53" s="131" t="str">
        <f>IF(J14="","",J14)</f>
        <v>14. 11. 2017</v>
      </c>
      <c r="K53" s="47"/>
    </row>
    <row r="54" spans="2:47" s="1" customFormat="1" ht="6.95" customHeight="1">
      <c r="B54" s="43"/>
      <c r="C54" s="44"/>
      <c r="D54" s="44"/>
      <c r="E54" s="44"/>
      <c r="F54" s="44"/>
      <c r="G54" s="44"/>
      <c r="H54" s="44"/>
      <c r="I54" s="129"/>
      <c r="J54" s="44"/>
      <c r="K54" s="47"/>
    </row>
    <row r="55" spans="2:47" s="1" customFormat="1">
      <c r="B55" s="43"/>
      <c r="C55" s="38" t="s">
        <v>32</v>
      </c>
      <c r="D55" s="44"/>
      <c r="E55" s="44"/>
      <c r="F55" s="36" t="str">
        <f>E17</f>
        <v>Fakultní nemocnice Olomouc, příspěvková organizace</v>
      </c>
      <c r="G55" s="44"/>
      <c r="H55" s="44"/>
      <c r="I55" s="130" t="s">
        <v>39</v>
      </c>
      <c r="J55" s="36" t="str">
        <f>E23</f>
        <v>PPS KANIA</v>
      </c>
      <c r="K55" s="47"/>
    </row>
    <row r="56" spans="2:47" s="1" customFormat="1" ht="14.45" customHeight="1">
      <c r="B56" s="43"/>
      <c r="C56" s="38" t="s">
        <v>37</v>
      </c>
      <c r="D56" s="44"/>
      <c r="E56" s="44"/>
      <c r="F56" s="36" t="str">
        <f>IF(E20="","",E20)</f>
        <v/>
      </c>
      <c r="G56" s="44"/>
      <c r="H56" s="44"/>
      <c r="I56" s="129"/>
      <c r="J56" s="44"/>
      <c r="K56" s="47"/>
    </row>
    <row r="57" spans="2:47" s="1" customFormat="1" ht="10.35" customHeight="1">
      <c r="B57" s="43"/>
      <c r="C57" s="44"/>
      <c r="D57" s="44"/>
      <c r="E57" s="44"/>
      <c r="F57" s="44"/>
      <c r="G57" s="44"/>
      <c r="H57" s="44"/>
      <c r="I57" s="129"/>
      <c r="J57" s="44"/>
      <c r="K57" s="47"/>
    </row>
    <row r="58" spans="2:47" s="1" customFormat="1" ht="29.25" customHeight="1">
      <c r="B58" s="43"/>
      <c r="C58" s="155" t="s">
        <v>152</v>
      </c>
      <c r="D58" s="143"/>
      <c r="E58" s="143"/>
      <c r="F58" s="143"/>
      <c r="G58" s="143"/>
      <c r="H58" s="143"/>
      <c r="I58" s="156"/>
      <c r="J58" s="157" t="s">
        <v>153</v>
      </c>
      <c r="K58" s="158"/>
    </row>
    <row r="59" spans="2:47" s="1" customFormat="1" ht="10.35" customHeight="1">
      <c r="B59" s="43"/>
      <c r="C59" s="44"/>
      <c r="D59" s="44"/>
      <c r="E59" s="44"/>
      <c r="F59" s="44"/>
      <c r="G59" s="44"/>
      <c r="H59" s="44"/>
      <c r="I59" s="129"/>
      <c r="J59" s="44"/>
      <c r="K59" s="47"/>
    </row>
    <row r="60" spans="2:47" s="1" customFormat="1" ht="29.25" customHeight="1">
      <c r="B60" s="43"/>
      <c r="C60" s="159" t="s">
        <v>154</v>
      </c>
      <c r="D60" s="44"/>
      <c r="E60" s="44"/>
      <c r="F60" s="44"/>
      <c r="G60" s="44"/>
      <c r="H60" s="44"/>
      <c r="I60" s="129"/>
      <c r="J60" s="139">
        <f>J106</f>
        <v>0</v>
      </c>
      <c r="K60" s="47"/>
      <c r="AU60" s="25" t="s">
        <v>155</v>
      </c>
    </row>
    <row r="61" spans="2:47" s="8" customFormat="1" ht="24.95" customHeight="1">
      <c r="B61" s="160"/>
      <c r="C61" s="161"/>
      <c r="D61" s="162" t="s">
        <v>243</v>
      </c>
      <c r="E61" s="163"/>
      <c r="F61" s="163"/>
      <c r="G61" s="163"/>
      <c r="H61" s="163"/>
      <c r="I61" s="164"/>
      <c r="J61" s="165">
        <f>J107</f>
        <v>0</v>
      </c>
      <c r="K61" s="166"/>
    </row>
    <row r="62" spans="2:47" s="9" customFormat="1" ht="19.899999999999999" customHeight="1">
      <c r="B62" s="167"/>
      <c r="C62" s="168"/>
      <c r="D62" s="169" t="s">
        <v>244</v>
      </c>
      <c r="E62" s="170"/>
      <c r="F62" s="170"/>
      <c r="G62" s="170"/>
      <c r="H62" s="170"/>
      <c r="I62" s="171"/>
      <c r="J62" s="172">
        <f>J108</f>
        <v>0</v>
      </c>
      <c r="K62" s="173"/>
    </row>
    <row r="63" spans="2:47" s="9" customFormat="1" ht="19.899999999999999" customHeight="1">
      <c r="B63" s="167"/>
      <c r="C63" s="168"/>
      <c r="D63" s="169" t="s">
        <v>245</v>
      </c>
      <c r="E63" s="170"/>
      <c r="F63" s="170"/>
      <c r="G63" s="170"/>
      <c r="H63" s="170"/>
      <c r="I63" s="171"/>
      <c r="J63" s="172">
        <f>J130</f>
        <v>0</v>
      </c>
      <c r="K63" s="173"/>
    </row>
    <row r="64" spans="2:47" s="9" customFormat="1" ht="19.899999999999999" customHeight="1">
      <c r="B64" s="167"/>
      <c r="C64" s="168"/>
      <c r="D64" s="169" t="s">
        <v>246</v>
      </c>
      <c r="E64" s="170"/>
      <c r="F64" s="170"/>
      <c r="G64" s="170"/>
      <c r="H64" s="170"/>
      <c r="I64" s="171"/>
      <c r="J64" s="172">
        <f>J132</f>
        <v>0</v>
      </c>
      <c r="K64" s="173"/>
    </row>
    <row r="65" spans="2:11" s="9" customFormat="1" ht="19.899999999999999" customHeight="1">
      <c r="B65" s="167"/>
      <c r="C65" s="168"/>
      <c r="D65" s="169" t="s">
        <v>247</v>
      </c>
      <c r="E65" s="170"/>
      <c r="F65" s="170"/>
      <c r="G65" s="170"/>
      <c r="H65" s="170"/>
      <c r="I65" s="171"/>
      <c r="J65" s="172">
        <f>J197</f>
        <v>0</v>
      </c>
      <c r="K65" s="173"/>
    </row>
    <row r="66" spans="2:11" s="9" customFormat="1" ht="19.899999999999999" customHeight="1">
      <c r="B66" s="167"/>
      <c r="C66" s="168"/>
      <c r="D66" s="169" t="s">
        <v>248</v>
      </c>
      <c r="E66" s="170"/>
      <c r="F66" s="170"/>
      <c r="G66" s="170"/>
      <c r="H66" s="170"/>
      <c r="I66" s="171"/>
      <c r="J66" s="172">
        <f>J332</f>
        <v>0</v>
      </c>
      <c r="K66" s="173"/>
    </row>
    <row r="67" spans="2:11" s="8" customFormat="1" ht="24.95" customHeight="1">
      <c r="B67" s="160"/>
      <c r="C67" s="161"/>
      <c r="D67" s="162" t="s">
        <v>249</v>
      </c>
      <c r="E67" s="163"/>
      <c r="F67" s="163"/>
      <c r="G67" s="163"/>
      <c r="H67" s="163"/>
      <c r="I67" s="164"/>
      <c r="J67" s="165">
        <f>J342</f>
        <v>0</v>
      </c>
      <c r="K67" s="166"/>
    </row>
    <row r="68" spans="2:11" s="9" customFormat="1" ht="19.899999999999999" customHeight="1">
      <c r="B68" s="167"/>
      <c r="C68" s="168"/>
      <c r="D68" s="169" t="s">
        <v>250</v>
      </c>
      <c r="E68" s="170"/>
      <c r="F68" s="170"/>
      <c r="G68" s="170"/>
      <c r="H68" s="170"/>
      <c r="I68" s="171"/>
      <c r="J68" s="172">
        <f>J343</f>
        <v>0</v>
      </c>
      <c r="K68" s="173"/>
    </row>
    <row r="69" spans="2:11" s="9" customFormat="1" ht="19.899999999999999" customHeight="1">
      <c r="B69" s="167"/>
      <c r="C69" s="168"/>
      <c r="D69" s="169" t="s">
        <v>251</v>
      </c>
      <c r="E69" s="170"/>
      <c r="F69" s="170"/>
      <c r="G69" s="170"/>
      <c r="H69" s="170"/>
      <c r="I69" s="171"/>
      <c r="J69" s="172">
        <f>J355</f>
        <v>0</v>
      </c>
      <c r="K69" s="173"/>
    </row>
    <row r="70" spans="2:11" s="9" customFormat="1" ht="19.899999999999999" customHeight="1">
      <c r="B70" s="167"/>
      <c r="C70" s="168"/>
      <c r="D70" s="169" t="s">
        <v>252</v>
      </c>
      <c r="E70" s="170"/>
      <c r="F70" s="170"/>
      <c r="G70" s="170"/>
      <c r="H70" s="170"/>
      <c r="I70" s="171"/>
      <c r="J70" s="172">
        <f>J405</f>
        <v>0</v>
      </c>
      <c r="K70" s="173"/>
    </row>
    <row r="71" spans="2:11" s="9" customFormat="1" ht="19.899999999999999" customHeight="1">
      <c r="B71" s="167"/>
      <c r="C71" s="168"/>
      <c r="D71" s="169" t="s">
        <v>253</v>
      </c>
      <c r="E71" s="170"/>
      <c r="F71" s="170"/>
      <c r="G71" s="170"/>
      <c r="H71" s="170"/>
      <c r="I71" s="171"/>
      <c r="J71" s="172">
        <f>J423</f>
        <v>0</v>
      </c>
      <c r="K71" s="173"/>
    </row>
    <row r="72" spans="2:11" s="9" customFormat="1" ht="19.899999999999999" customHeight="1">
      <c r="B72" s="167"/>
      <c r="C72" s="168"/>
      <c r="D72" s="169" t="s">
        <v>254</v>
      </c>
      <c r="E72" s="170"/>
      <c r="F72" s="170"/>
      <c r="G72" s="170"/>
      <c r="H72" s="170"/>
      <c r="I72" s="171"/>
      <c r="J72" s="172">
        <f>J430</f>
        <v>0</v>
      </c>
      <c r="K72" s="173"/>
    </row>
    <row r="73" spans="2:11" s="9" customFormat="1" ht="19.899999999999999" customHeight="1">
      <c r="B73" s="167"/>
      <c r="C73" s="168"/>
      <c r="D73" s="169" t="s">
        <v>255</v>
      </c>
      <c r="E73" s="170"/>
      <c r="F73" s="170"/>
      <c r="G73" s="170"/>
      <c r="H73" s="170"/>
      <c r="I73" s="171"/>
      <c r="J73" s="172">
        <f>J488</f>
        <v>0</v>
      </c>
      <c r="K73" s="173"/>
    </row>
    <row r="74" spans="2:11" s="9" customFormat="1" ht="19.899999999999999" customHeight="1">
      <c r="B74" s="167"/>
      <c r="C74" s="168"/>
      <c r="D74" s="169" t="s">
        <v>256</v>
      </c>
      <c r="E74" s="170"/>
      <c r="F74" s="170"/>
      <c r="G74" s="170"/>
      <c r="H74" s="170"/>
      <c r="I74" s="171"/>
      <c r="J74" s="172">
        <f>J512</f>
        <v>0</v>
      </c>
      <c r="K74" s="173"/>
    </row>
    <row r="75" spans="2:11" s="9" customFormat="1" ht="19.899999999999999" customHeight="1">
      <c r="B75" s="167"/>
      <c r="C75" s="168"/>
      <c r="D75" s="169" t="s">
        <v>257</v>
      </c>
      <c r="E75" s="170"/>
      <c r="F75" s="170"/>
      <c r="G75" s="170"/>
      <c r="H75" s="170"/>
      <c r="I75" s="171"/>
      <c r="J75" s="172">
        <f>J538</f>
        <v>0</v>
      </c>
      <c r="K75" s="173"/>
    </row>
    <row r="76" spans="2:11" s="9" customFormat="1" ht="19.899999999999999" customHeight="1">
      <c r="B76" s="167"/>
      <c r="C76" s="168"/>
      <c r="D76" s="169" t="s">
        <v>258</v>
      </c>
      <c r="E76" s="170"/>
      <c r="F76" s="170"/>
      <c r="G76" s="170"/>
      <c r="H76" s="170"/>
      <c r="I76" s="171"/>
      <c r="J76" s="172">
        <f>J557</f>
        <v>0</v>
      </c>
      <c r="K76" s="173"/>
    </row>
    <row r="77" spans="2:11" s="9" customFormat="1" ht="19.899999999999999" customHeight="1">
      <c r="B77" s="167"/>
      <c r="C77" s="168"/>
      <c r="D77" s="169" t="s">
        <v>259</v>
      </c>
      <c r="E77" s="170"/>
      <c r="F77" s="170"/>
      <c r="G77" s="170"/>
      <c r="H77" s="170"/>
      <c r="I77" s="171"/>
      <c r="J77" s="172">
        <f>J583</f>
        <v>0</v>
      </c>
      <c r="K77" s="173"/>
    </row>
    <row r="78" spans="2:11" s="9" customFormat="1" ht="19.899999999999999" customHeight="1">
      <c r="B78" s="167"/>
      <c r="C78" s="168"/>
      <c r="D78" s="169" t="s">
        <v>260</v>
      </c>
      <c r="E78" s="170"/>
      <c r="F78" s="170"/>
      <c r="G78" s="170"/>
      <c r="H78" s="170"/>
      <c r="I78" s="171"/>
      <c r="J78" s="172">
        <f>J591</f>
        <v>0</v>
      </c>
      <c r="K78" s="173"/>
    </row>
    <row r="79" spans="2:11" s="9" customFormat="1" ht="19.899999999999999" customHeight="1">
      <c r="B79" s="167"/>
      <c r="C79" s="168"/>
      <c r="D79" s="169" t="s">
        <v>261</v>
      </c>
      <c r="E79" s="170"/>
      <c r="F79" s="170"/>
      <c r="G79" s="170"/>
      <c r="H79" s="170"/>
      <c r="I79" s="171"/>
      <c r="J79" s="172">
        <f>J605</f>
        <v>0</v>
      </c>
      <c r="K79" s="173"/>
    </row>
    <row r="80" spans="2:11" s="9" customFormat="1" ht="19.899999999999999" customHeight="1">
      <c r="B80" s="167"/>
      <c r="C80" s="168"/>
      <c r="D80" s="169" t="s">
        <v>262</v>
      </c>
      <c r="E80" s="170"/>
      <c r="F80" s="170"/>
      <c r="G80" s="170"/>
      <c r="H80" s="170"/>
      <c r="I80" s="171"/>
      <c r="J80" s="172">
        <f>J613</f>
        <v>0</v>
      </c>
      <c r="K80" s="173"/>
    </row>
    <row r="81" spans="2:12" s="8" customFormat="1" ht="24.95" customHeight="1">
      <c r="B81" s="160"/>
      <c r="C81" s="161"/>
      <c r="D81" s="162" t="s">
        <v>263</v>
      </c>
      <c r="E81" s="163"/>
      <c r="F81" s="163"/>
      <c r="G81" s="163"/>
      <c r="H81" s="163"/>
      <c r="I81" s="164"/>
      <c r="J81" s="165">
        <f>J623</f>
        <v>0</v>
      </c>
      <c r="K81" s="166"/>
    </row>
    <row r="82" spans="2:12" s="8" customFormat="1" ht="24.95" customHeight="1">
      <c r="B82" s="160"/>
      <c r="C82" s="161"/>
      <c r="D82" s="162" t="s">
        <v>264</v>
      </c>
      <c r="E82" s="163"/>
      <c r="F82" s="163"/>
      <c r="G82" s="163"/>
      <c r="H82" s="163"/>
      <c r="I82" s="164"/>
      <c r="J82" s="165">
        <f>J637</f>
        <v>0</v>
      </c>
      <c r="K82" s="166"/>
    </row>
    <row r="83" spans="2:12" s="9" customFormat="1" ht="19.899999999999999" customHeight="1">
      <c r="B83" s="167"/>
      <c r="C83" s="168"/>
      <c r="D83" s="169" t="s">
        <v>265</v>
      </c>
      <c r="E83" s="170"/>
      <c r="F83" s="170"/>
      <c r="G83" s="170"/>
      <c r="H83" s="170"/>
      <c r="I83" s="171"/>
      <c r="J83" s="172">
        <f>J638</f>
        <v>0</v>
      </c>
      <c r="K83" s="173"/>
    </row>
    <row r="84" spans="2:12" s="9" customFormat="1" ht="19.899999999999999" customHeight="1">
      <c r="B84" s="167"/>
      <c r="C84" s="168"/>
      <c r="D84" s="169" t="s">
        <v>266</v>
      </c>
      <c r="E84" s="170"/>
      <c r="F84" s="170"/>
      <c r="G84" s="170"/>
      <c r="H84" s="170"/>
      <c r="I84" s="171"/>
      <c r="J84" s="172">
        <f>J655</f>
        <v>0</v>
      </c>
      <c r="K84" s="173"/>
    </row>
    <row r="85" spans="2:12" s="1" customFormat="1" ht="21.75" customHeight="1">
      <c r="B85" s="43"/>
      <c r="C85" s="44"/>
      <c r="D85" s="44"/>
      <c r="E85" s="44"/>
      <c r="F85" s="44"/>
      <c r="G85" s="44"/>
      <c r="H85" s="44"/>
      <c r="I85" s="129"/>
      <c r="J85" s="44"/>
      <c r="K85" s="47"/>
    </row>
    <row r="86" spans="2:12" s="1" customFormat="1" ht="6.95" customHeight="1">
      <c r="B86" s="58"/>
      <c r="C86" s="59"/>
      <c r="D86" s="59"/>
      <c r="E86" s="59"/>
      <c r="F86" s="59"/>
      <c r="G86" s="59"/>
      <c r="H86" s="59"/>
      <c r="I86" s="150"/>
      <c r="J86" s="59"/>
      <c r="K86" s="60"/>
    </row>
    <row r="90" spans="2:12" s="1" customFormat="1" ht="6.95" customHeight="1">
      <c r="B90" s="61"/>
      <c r="C90" s="62"/>
      <c r="D90" s="62"/>
      <c r="E90" s="62"/>
      <c r="F90" s="62"/>
      <c r="G90" s="62"/>
      <c r="H90" s="62"/>
      <c r="I90" s="153"/>
      <c r="J90" s="62"/>
      <c r="K90" s="62"/>
      <c r="L90" s="63"/>
    </row>
    <row r="91" spans="2:12" s="1" customFormat="1" ht="36.950000000000003" customHeight="1">
      <c r="B91" s="43"/>
      <c r="C91" s="64" t="s">
        <v>163</v>
      </c>
      <c r="D91" s="65"/>
      <c r="E91" s="65"/>
      <c r="F91" s="65"/>
      <c r="G91" s="65"/>
      <c r="H91" s="65"/>
      <c r="I91" s="174"/>
      <c r="J91" s="65"/>
      <c r="K91" s="65"/>
      <c r="L91" s="63"/>
    </row>
    <row r="92" spans="2:12" s="1" customFormat="1" ht="6.95" customHeight="1">
      <c r="B92" s="43"/>
      <c r="C92" s="65"/>
      <c r="D92" s="65"/>
      <c r="E92" s="65"/>
      <c r="F92" s="65"/>
      <c r="G92" s="65"/>
      <c r="H92" s="65"/>
      <c r="I92" s="174"/>
      <c r="J92" s="65"/>
      <c r="K92" s="65"/>
      <c r="L92" s="63"/>
    </row>
    <row r="93" spans="2:12" s="1" customFormat="1" ht="14.45" customHeight="1">
      <c r="B93" s="43"/>
      <c r="C93" s="67" t="s">
        <v>18</v>
      </c>
      <c r="D93" s="65"/>
      <c r="E93" s="65"/>
      <c r="F93" s="65"/>
      <c r="G93" s="65"/>
      <c r="H93" s="65"/>
      <c r="I93" s="174"/>
      <c r="J93" s="65"/>
      <c r="K93" s="65"/>
      <c r="L93" s="63"/>
    </row>
    <row r="94" spans="2:12" s="1" customFormat="1" ht="22.5" customHeight="1">
      <c r="B94" s="43"/>
      <c r="C94" s="65"/>
      <c r="D94" s="65"/>
      <c r="E94" s="419" t="str">
        <f>E7</f>
        <v>Jednotka NIP a DIOP v budově D2</v>
      </c>
      <c r="F94" s="420"/>
      <c r="G94" s="420"/>
      <c r="H94" s="420"/>
      <c r="I94" s="174"/>
      <c r="J94" s="65"/>
      <c r="K94" s="65"/>
      <c r="L94" s="63"/>
    </row>
    <row r="95" spans="2:12">
      <c r="B95" s="29"/>
      <c r="C95" s="67" t="s">
        <v>149</v>
      </c>
      <c r="D95" s="224"/>
      <c r="E95" s="224"/>
      <c r="F95" s="224"/>
      <c r="G95" s="224"/>
      <c r="H95" s="224"/>
      <c r="J95" s="224"/>
      <c r="K95" s="224"/>
      <c r="L95" s="225"/>
    </row>
    <row r="96" spans="2:12" s="1" customFormat="1" ht="22.5" customHeight="1">
      <c r="B96" s="43"/>
      <c r="C96" s="65"/>
      <c r="D96" s="65"/>
      <c r="E96" s="419" t="s">
        <v>240</v>
      </c>
      <c r="F96" s="421"/>
      <c r="G96" s="421"/>
      <c r="H96" s="421"/>
      <c r="I96" s="174"/>
      <c r="J96" s="65"/>
      <c r="K96" s="65"/>
      <c r="L96" s="63"/>
    </row>
    <row r="97" spans="2:65" s="1" customFormat="1" ht="14.45" customHeight="1">
      <c r="B97" s="43"/>
      <c r="C97" s="67" t="s">
        <v>241</v>
      </c>
      <c r="D97" s="65"/>
      <c r="E97" s="65"/>
      <c r="F97" s="65"/>
      <c r="G97" s="65"/>
      <c r="H97" s="65"/>
      <c r="I97" s="174"/>
      <c r="J97" s="65"/>
      <c r="K97" s="65"/>
      <c r="L97" s="63"/>
    </row>
    <row r="98" spans="2:65" s="1" customFormat="1" ht="23.25" customHeight="1">
      <c r="B98" s="43"/>
      <c r="C98" s="65"/>
      <c r="D98" s="65"/>
      <c r="E98" s="390" t="str">
        <f>E11</f>
        <v>D.1.1_SO 01 - Architektonicko-stavební řešení</v>
      </c>
      <c r="F98" s="421"/>
      <c r="G98" s="421"/>
      <c r="H98" s="421"/>
      <c r="I98" s="174"/>
      <c r="J98" s="65"/>
      <c r="K98" s="65"/>
      <c r="L98" s="63"/>
    </row>
    <row r="99" spans="2:65" s="1" customFormat="1" ht="6.95" customHeight="1">
      <c r="B99" s="43"/>
      <c r="C99" s="65"/>
      <c r="D99" s="65"/>
      <c r="E99" s="65"/>
      <c r="F99" s="65"/>
      <c r="G99" s="65"/>
      <c r="H99" s="65"/>
      <c r="I99" s="174"/>
      <c r="J99" s="65"/>
      <c r="K99" s="65"/>
      <c r="L99" s="63"/>
    </row>
    <row r="100" spans="2:65" s="1" customFormat="1" ht="18" customHeight="1">
      <c r="B100" s="43"/>
      <c r="C100" s="67" t="s">
        <v>24</v>
      </c>
      <c r="D100" s="65"/>
      <c r="E100" s="65"/>
      <c r="F100" s="175" t="str">
        <f>F14</f>
        <v>Olomouc</v>
      </c>
      <c r="G100" s="65"/>
      <c r="H100" s="65"/>
      <c r="I100" s="176" t="s">
        <v>26</v>
      </c>
      <c r="J100" s="75" t="str">
        <f>IF(J14="","",J14)</f>
        <v>14. 11. 2017</v>
      </c>
      <c r="K100" s="65"/>
      <c r="L100" s="63"/>
    </row>
    <row r="101" spans="2:65" s="1" customFormat="1" ht="6.95" customHeight="1">
      <c r="B101" s="43"/>
      <c r="C101" s="65"/>
      <c r="D101" s="65"/>
      <c r="E101" s="65"/>
      <c r="F101" s="65"/>
      <c r="G101" s="65"/>
      <c r="H101" s="65"/>
      <c r="I101" s="174"/>
      <c r="J101" s="65"/>
      <c r="K101" s="65"/>
      <c r="L101" s="63"/>
    </row>
    <row r="102" spans="2:65" s="1" customFormat="1">
      <c r="B102" s="43"/>
      <c r="C102" s="67" t="s">
        <v>32</v>
      </c>
      <c r="D102" s="65"/>
      <c r="E102" s="65"/>
      <c r="F102" s="175" t="str">
        <f>E17</f>
        <v>Fakultní nemocnice Olomouc, příspěvková organizace</v>
      </c>
      <c r="G102" s="65"/>
      <c r="H102" s="65"/>
      <c r="I102" s="176" t="s">
        <v>39</v>
      </c>
      <c r="J102" s="175" t="str">
        <f>E23</f>
        <v>PPS KANIA</v>
      </c>
      <c r="K102" s="65"/>
      <c r="L102" s="63"/>
    </row>
    <row r="103" spans="2:65" s="1" customFormat="1" ht="14.45" customHeight="1">
      <c r="B103" s="43"/>
      <c r="C103" s="67" t="s">
        <v>37</v>
      </c>
      <c r="D103" s="65"/>
      <c r="E103" s="65"/>
      <c r="F103" s="175" t="str">
        <f>IF(E20="","",E20)</f>
        <v/>
      </c>
      <c r="G103" s="65"/>
      <c r="H103" s="65"/>
      <c r="I103" s="174"/>
      <c r="J103" s="65"/>
      <c r="K103" s="65"/>
      <c r="L103" s="63"/>
    </row>
    <row r="104" spans="2:65" s="1" customFormat="1" ht="10.35" customHeight="1">
      <c r="B104" s="43"/>
      <c r="C104" s="65"/>
      <c r="D104" s="65"/>
      <c r="E104" s="65"/>
      <c r="F104" s="65"/>
      <c r="G104" s="65"/>
      <c r="H104" s="65"/>
      <c r="I104" s="174"/>
      <c r="J104" s="65"/>
      <c r="K104" s="65"/>
      <c r="L104" s="63"/>
    </row>
    <row r="105" spans="2:65" s="10" customFormat="1" ht="29.25" customHeight="1">
      <c r="B105" s="177"/>
      <c r="C105" s="178" t="s">
        <v>164</v>
      </c>
      <c r="D105" s="179" t="s">
        <v>63</v>
      </c>
      <c r="E105" s="179" t="s">
        <v>59</v>
      </c>
      <c r="F105" s="179" t="s">
        <v>165</v>
      </c>
      <c r="G105" s="179" t="s">
        <v>166</v>
      </c>
      <c r="H105" s="179" t="s">
        <v>167</v>
      </c>
      <c r="I105" s="180" t="s">
        <v>168</v>
      </c>
      <c r="J105" s="179" t="s">
        <v>153</v>
      </c>
      <c r="K105" s="181" t="s">
        <v>169</v>
      </c>
      <c r="L105" s="182"/>
      <c r="M105" s="83" t="s">
        <v>170</v>
      </c>
      <c r="N105" s="84" t="s">
        <v>48</v>
      </c>
      <c r="O105" s="84" t="s">
        <v>171</v>
      </c>
      <c r="P105" s="84" t="s">
        <v>172</v>
      </c>
      <c r="Q105" s="84" t="s">
        <v>173</v>
      </c>
      <c r="R105" s="84" t="s">
        <v>174</v>
      </c>
      <c r="S105" s="84" t="s">
        <v>175</v>
      </c>
      <c r="T105" s="85" t="s">
        <v>176</v>
      </c>
    </row>
    <row r="106" spans="2:65" s="1" customFormat="1" ht="29.25" customHeight="1">
      <c r="B106" s="43"/>
      <c r="C106" s="89" t="s">
        <v>154</v>
      </c>
      <c r="D106" s="65"/>
      <c r="E106" s="65"/>
      <c r="F106" s="65"/>
      <c r="G106" s="65"/>
      <c r="H106" s="65"/>
      <c r="I106" s="174"/>
      <c r="J106" s="183">
        <f>BK106</f>
        <v>0</v>
      </c>
      <c r="K106" s="65"/>
      <c r="L106" s="63"/>
      <c r="M106" s="86"/>
      <c r="N106" s="87"/>
      <c r="O106" s="87"/>
      <c r="P106" s="184">
        <f>P107+P342+P623+P637</f>
        <v>0</v>
      </c>
      <c r="Q106" s="87"/>
      <c r="R106" s="184">
        <f>R107+R342+R623+R637</f>
        <v>177.95001050000002</v>
      </c>
      <c r="S106" s="87"/>
      <c r="T106" s="185">
        <f>T107+T342+T623+T637</f>
        <v>229.52858585000001</v>
      </c>
      <c r="AT106" s="25" t="s">
        <v>77</v>
      </c>
      <c r="AU106" s="25" t="s">
        <v>155</v>
      </c>
      <c r="BK106" s="186">
        <f>BK107+BK342+BK623+BK637</f>
        <v>0</v>
      </c>
    </row>
    <row r="107" spans="2:65" s="11" customFormat="1" ht="37.35" customHeight="1">
      <c r="B107" s="187"/>
      <c r="C107" s="188"/>
      <c r="D107" s="189" t="s">
        <v>77</v>
      </c>
      <c r="E107" s="190" t="s">
        <v>267</v>
      </c>
      <c r="F107" s="190" t="s">
        <v>268</v>
      </c>
      <c r="G107" s="188"/>
      <c r="H107" s="188"/>
      <c r="I107" s="191"/>
      <c r="J107" s="192">
        <f>BK107</f>
        <v>0</v>
      </c>
      <c r="K107" s="188"/>
      <c r="L107" s="193"/>
      <c r="M107" s="194"/>
      <c r="N107" s="195"/>
      <c r="O107" s="195"/>
      <c r="P107" s="196">
        <f>P108+P130+P132+P197+P332</f>
        <v>0</v>
      </c>
      <c r="Q107" s="195"/>
      <c r="R107" s="196">
        <f>R108+R130+R132+R197+R332</f>
        <v>129.89474958000002</v>
      </c>
      <c r="S107" s="195"/>
      <c r="T107" s="197">
        <f>T108+T130+T132+T197+T332</f>
        <v>206.77335200000002</v>
      </c>
      <c r="AR107" s="198" t="s">
        <v>86</v>
      </c>
      <c r="AT107" s="199" t="s">
        <v>77</v>
      </c>
      <c r="AU107" s="199" t="s">
        <v>78</v>
      </c>
      <c r="AY107" s="198" t="s">
        <v>179</v>
      </c>
      <c r="BK107" s="200">
        <f>BK108+BK130+BK132+BK197+BK332</f>
        <v>0</v>
      </c>
    </row>
    <row r="108" spans="2:65" s="11" customFormat="1" ht="19.899999999999999" customHeight="1">
      <c r="B108" s="187"/>
      <c r="C108" s="188"/>
      <c r="D108" s="201" t="s">
        <v>77</v>
      </c>
      <c r="E108" s="202" t="s">
        <v>109</v>
      </c>
      <c r="F108" s="202" t="s">
        <v>269</v>
      </c>
      <c r="G108" s="188"/>
      <c r="H108" s="188"/>
      <c r="I108" s="191"/>
      <c r="J108" s="203">
        <f>BK108</f>
        <v>0</v>
      </c>
      <c r="K108" s="188"/>
      <c r="L108" s="193"/>
      <c r="M108" s="194"/>
      <c r="N108" s="195"/>
      <c r="O108" s="195"/>
      <c r="P108" s="196">
        <f>SUM(P109:P129)</f>
        <v>0</v>
      </c>
      <c r="Q108" s="195"/>
      <c r="R108" s="196">
        <f>SUM(R109:R129)</f>
        <v>14.566058470000002</v>
      </c>
      <c r="S108" s="195"/>
      <c r="T108" s="197">
        <f>SUM(T109:T129)</f>
        <v>0</v>
      </c>
      <c r="AR108" s="198" t="s">
        <v>86</v>
      </c>
      <c r="AT108" s="199" t="s">
        <v>77</v>
      </c>
      <c r="AU108" s="199" t="s">
        <v>86</v>
      </c>
      <c r="AY108" s="198" t="s">
        <v>179</v>
      </c>
      <c r="BK108" s="200">
        <f>SUM(BK109:BK129)</f>
        <v>0</v>
      </c>
    </row>
    <row r="109" spans="2:65" s="1" customFormat="1" ht="22.5" customHeight="1">
      <c r="B109" s="43"/>
      <c r="C109" s="204" t="s">
        <v>86</v>
      </c>
      <c r="D109" s="204" t="s">
        <v>182</v>
      </c>
      <c r="E109" s="205" t="s">
        <v>270</v>
      </c>
      <c r="F109" s="206" t="s">
        <v>271</v>
      </c>
      <c r="G109" s="207" t="s">
        <v>272</v>
      </c>
      <c r="H109" s="208">
        <v>2.5000000000000001E-2</v>
      </c>
      <c r="I109" s="209"/>
      <c r="J109" s="210">
        <f>ROUND(I109*H109,2)</f>
        <v>0</v>
      </c>
      <c r="K109" s="206" t="s">
        <v>186</v>
      </c>
      <c r="L109" s="63"/>
      <c r="M109" s="211" t="s">
        <v>34</v>
      </c>
      <c r="N109" s="212" t="s">
        <v>49</v>
      </c>
      <c r="O109" s="44"/>
      <c r="P109" s="213">
        <f>O109*H109</f>
        <v>0</v>
      </c>
      <c r="Q109" s="213">
        <v>1.0900000000000001</v>
      </c>
      <c r="R109" s="213">
        <f>Q109*H109</f>
        <v>2.7250000000000003E-2</v>
      </c>
      <c r="S109" s="213">
        <v>0</v>
      </c>
      <c r="T109" s="214">
        <f>S109*H109</f>
        <v>0</v>
      </c>
      <c r="AR109" s="25" t="s">
        <v>203</v>
      </c>
      <c r="AT109" s="25" t="s">
        <v>182</v>
      </c>
      <c r="AU109" s="25" t="s">
        <v>88</v>
      </c>
      <c r="AY109" s="25" t="s">
        <v>179</v>
      </c>
      <c r="BE109" s="215">
        <f>IF(N109="základní",J109,0)</f>
        <v>0</v>
      </c>
      <c r="BF109" s="215">
        <f>IF(N109="snížená",J109,0)</f>
        <v>0</v>
      </c>
      <c r="BG109" s="215">
        <f>IF(N109="zákl. přenesená",J109,0)</f>
        <v>0</v>
      </c>
      <c r="BH109" s="215">
        <f>IF(N109="sníž. přenesená",J109,0)</f>
        <v>0</v>
      </c>
      <c r="BI109" s="215">
        <f>IF(N109="nulová",J109,0)</f>
        <v>0</v>
      </c>
      <c r="BJ109" s="25" t="s">
        <v>86</v>
      </c>
      <c r="BK109" s="215">
        <f>ROUND(I109*H109,2)</f>
        <v>0</v>
      </c>
      <c r="BL109" s="25" t="s">
        <v>203</v>
      </c>
      <c r="BM109" s="25" t="s">
        <v>273</v>
      </c>
    </row>
    <row r="110" spans="2:65" s="1" customFormat="1" ht="22.5" customHeight="1">
      <c r="B110" s="43"/>
      <c r="C110" s="204" t="s">
        <v>88</v>
      </c>
      <c r="D110" s="204" t="s">
        <v>182</v>
      </c>
      <c r="E110" s="205" t="s">
        <v>274</v>
      </c>
      <c r="F110" s="206" t="s">
        <v>275</v>
      </c>
      <c r="G110" s="207" t="s">
        <v>272</v>
      </c>
      <c r="H110" s="208">
        <v>0.72399999999999998</v>
      </c>
      <c r="I110" s="209"/>
      <c r="J110" s="210">
        <f>ROUND(I110*H110,2)</f>
        <v>0</v>
      </c>
      <c r="K110" s="206" t="s">
        <v>186</v>
      </c>
      <c r="L110" s="63"/>
      <c r="M110" s="211" t="s">
        <v>34</v>
      </c>
      <c r="N110" s="212" t="s">
        <v>49</v>
      </c>
      <c r="O110" s="44"/>
      <c r="P110" s="213">
        <f>O110*H110</f>
        <v>0</v>
      </c>
      <c r="Q110" s="213">
        <v>1.0900000000000001</v>
      </c>
      <c r="R110" s="213">
        <f>Q110*H110</f>
        <v>0.78916000000000008</v>
      </c>
      <c r="S110" s="213">
        <v>0</v>
      </c>
      <c r="T110" s="214">
        <f>S110*H110</f>
        <v>0</v>
      </c>
      <c r="AR110" s="25" t="s">
        <v>203</v>
      </c>
      <c r="AT110" s="25" t="s">
        <v>182</v>
      </c>
      <c r="AU110" s="25" t="s">
        <v>88</v>
      </c>
      <c r="AY110" s="25" t="s">
        <v>179</v>
      </c>
      <c r="BE110" s="215">
        <f>IF(N110="základní",J110,0)</f>
        <v>0</v>
      </c>
      <c r="BF110" s="215">
        <f>IF(N110="snížená",J110,0)</f>
        <v>0</v>
      </c>
      <c r="BG110" s="215">
        <f>IF(N110="zákl. přenesená",J110,0)</f>
        <v>0</v>
      </c>
      <c r="BH110" s="215">
        <f>IF(N110="sníž. přenesená",J110,0)</f>
        <v>0</v>
      </c>
      <c r="BI110" s="215">
        <f>IF(N110="nulová",J110,0)</f>
        <v>0</v>
      </c>
      <c r="BJ110" s="25" t="s">
        <v>86</v>
      </c>
      <c r="BK110" s="215">
        <f>ROUND(I110*H110,2)</f>
        <v>0</v>
      </c>
      <c r="BL110" s="25" t="s">
        <v>203</v>
      </c>
      <c r="BM110" s="25" t="s">
        <v>276</v>
      </c>
    </row>
    <row r="111" spans="2:65" s="12" customFormat="1" ht="13.5">
      <c r="B111" s="226"/>
      <c r="C111" s="227"/>
      <c r="D111" s="219" t="s">
        <v>277</v>
      </c>
      <c r="E111" s="228" t="s">
        <v>34</v>
      </c>
      <c r="F111" s="229" t="s">
        <v>278</v>
      </c>
      <c r="G111" s="227"/>
      <c r="H111" s="230" t="s">
        <v>34</v>
      </c>
      <c r="I111" s="231"/>
      <c r="J111" s="227"/>
      <c r="K111" s="227"/>
      <c r="L111" s="232"/>
      <c r="M111" s="233"/>
      <c r="N111" s="234"/>
      <c r="O111" s="234"/>
      <c r="P111" s="234"/>
      <c r="Q111" s="234"/>
      <c r="R111" s="234"/>
      <c r="S111" s="234"/>
      <c r="T111" s="235"/>
      <c r="AT111" s="236" t="s">
        <v>277</v>
      </c>
      <c r="AU111" s="236" t="s">
        <v>88</v>
      </c>
      <c r="AV111" s="12" t="s">
        <v>86</v>
      </c>
      <c r="AW111" s="12" t="s">
        <v>41</v>
      </c>
      <c r="AX111" s="12" t="s">
        <v>78</v>
      </c>
      <c r="AY111" s="236" t="s">
        <v>179</v>
      </c>
    </row>
    <row r="112" spans="2:65" s="13" customFormat="1" ht="13.5">
      <c r="B112" s="237"/>
      <c r="C112" s="238"/>
      <c r="D112" s="219" t="s">
        <v>277</v>
      </c>
      <c r="E112" s="239" t="s">
        <v>34</v>
      </c>
      <c r="F112" s="240" t="s">
        <v>279</v>
      </c>
      <c r="G112" s="238"/>
      <c r="H112" s="241">
        <v>0.72399999999999998</v>
      </c>
      <c r="I112" s="242"/>
      <c r="J112" s="238"/>
      <c r="K112" s="238"/>
      <c r="L112" s="243"/>
      <c r="M112" s="244"/>
      <c r="N112" s="245"/>
      <c r="O112" s="245"/>
      <c r="P112" s="245"/>
      <c r="Q112" s="245"/>
      <c r="R112" s="245"/>
      <c r="S112" s="245"/>
      <c r="T112" s="246"/>
      <c r="AT112" s="247" t="s">
        <v>277</v>
      </c>
      <c r="AU112" s="247" t="s">
        <v>88</v>
      </c>
      <c r="AV112" s="13" t="s">
        <v>88</v>
      </c>
      <c r="AW112" s="13" t="s">
        <v>41</v>
      </c>
      <c r="AX112" s="13" t="s">
        <v>78</v>
      </c>
      <c r="AY112" s="247" t="s">
        <v>179</v>
      </c>
    </row>
    <row r="113" spans="2:65" s="14" customFormat="1" ht="13.5">
      <c r="B113" s="248"/>
      <c r="C113" s="249"/>
      <c r="D113" s="216" t="s">
        <v>277</v>
      </c>
      <c r="E113" s="250" t="s">
        <v>34</v>
      </c>
      <c r="F113" s="251" t="s">
        <v>280</v>
      </c>
      <c r="G113" s="249"/>
      <c r="H113" s="252">
        <v>0.72399999999999998</v>
      </c>
      <c r="I113" s="253"/>
      <c r="J113" s="249"/>
      <c r="K113" s="249"/>
      <c r="L113" s="254"/>
      <c r="M113" s="255"/>
      <c r="N113" s="256"/>
      <c r="O113" s="256"/>
      <c r="P113" s="256"/>
      <c r="Q113" s="256"/>
      <c r="R113" s="256"/>
      <c r="S113" s="256"/>
      <c r="T113" s="257"/>
      <c r="AT113" s="258" t="s">
        <v>277</v>
      </c>
      <c r="AU113" s="258" t="s">
        <v>88</v>
      </c>
      <c r="AV113" s="14" t="s">
        <v>203</v>
      </c>
      <c r="AW113" s="14" t="s">
        <v>41</v>
      </c>
      <c r="AX113" s="14" t="s">
        <v>86</v>
      </c>
      <c r="AY113" s="258" t="s">
        <v>179</v>
      </c>
    </row>
    <row r="114" spans="2:65" s="1" customFormat="1" ht="22.5" customHeight="1">
      <c r="B114" s="43"/>
      <c r="C114" s="204" t="s">
        <v>109</v>
      </c>
      <c r="D114" s="204" t="s">
        <v>182</v>
      </c>
      <c r="E114" s="205" t="s">
        <v>281</v>
      </c>
      <c r="F114" s="206" t="s">
        <v>282</v>
      </c>
      <c r="G114" s="207" t="s">
        <v>283</v>
      </c>
      <c r="H114" s="208">
        <v>49</v>
      </c>
      <c r="I114" s="209"/>
      <c r="J114" s="210">
        <f>ROUND(I114*H114,2)</f>
        <v>0</v>
      </c>
      <c r="K114" s="206" t="s">
        <v>186</v>
      </c>
      <c r="L114" s="63"/>
      <c r="M114" s="211" t="s">
        <v>34</v>
      </c>
      <c r="N114" s="212" t="s">
        <v>49</v>
      </c>
      <c r="O114" s="44"/>
      <c r="P114" s="213">
        <f>O114*H114</f>
        <v>0</v>
      </c>
      <c r="Q114" s="213">
        <v>2.3910000000000001E-2</v>
      </c>
      <c r="R114" s="213">
        <f>Q114*H114</f>
        <v>1.1715900000000001</v>
      </c>
      <c r="S114" s="213">
        <v>0</v>
      </c>
      <c r="T114" s="214">
        <f>S114*H114</f>
        <v>0</v>
      </c>
      <c r="AR114" s="25" t="s">
        <v>203</v>
      </c>
      <c r="AT114" s="25" t="s">
        <v>182</v>
      </c>
      <c r="AU114" s="25" t="s">
        <v>88</v>
      </c>
      <c r="AY114" s="25" t="s">
        <v>179</v>
      </c>
      <c r="BE114" s="215">
        <f>IF(N114="základní",J114,0)</f>
        <v>0</v>
      </c>
      <c r="BF114" s="215">
        <f>IF(N114="snížená",J114,0)</f>
        <v>0</v>
      </c>
      <c r="BG114" s="215">
        <f>IF(N114="zákl. přenesená",J114,0)</f>
        <v>0</v>
      </c>
      <c r="BH114" s="215">
        <f>IF(N114="sníž. přenesená",J114,0)</f>
        <v>0</v>
      </c>
      <c r="BI114" s="215">
        <f>IF(N114="nulová",J114,0)</f>
        <v>0</v>
      </c>
      <c r="BJ114" s="25" t="s">
        <v>86</v>
      </c>
      <c r="BK114" s="215">
        <f>ROUND(I114*H114,2)</f>
        <v>0</v>
      </c>
      <c r="BL114" s="25" t="s">
        <v>203</v>
      </c>
      <c r="BM114" s="25" t="s">
        <v>284</v>
      </c>
    </row>
    <row r="115" spans="2:65" s="1" customFormat="1" ht="22.5" customHeight="1">
      <c r="B115" s="43"/>
      <c r="C115" s="204" t="s">
        <v>203</v>
      </c>
      <c r="D115" s="204" t="s">
        <v>182</v>
      </c>
      <c r="E115" s="205" t="s">
        <v>285</v>
      </c>
      <c r="F115" s="206" t="s">
        <v>286</v>
      </c>
      <c r="G115" s="207" t="s">
        <v>287</v>
      </c>
      <c r="H115" s="208">
        <v>11.275</v>
      </c>
      <c r="I115" s="209"/>
      <c r="J115" s="210">
        <f>ROUND(I115*H115,2)</f>
        <v>0</v>
      </c>
      <c r="K115" s="206" t="s">
        <v>186</v>
      </c>
      <c r="L115" s="63"/>
      <c r="M115" s="211" t="s">
        <v>34</v>
      </c>
      <c r="N115" s="212" t="s">
        <v>49</v>
      </c>
      <c r="O115" s="44"/>
      <c r="P115" s="213">
        <f>O115*H115</f>
        <v>0</v>
      </c>
      <c r="Q115" s="213">
        <v>8.5319999999999993E-2</v>
      </c>
      <c r="R115" s="213">
        <f>Q115*H115</f>
        <v>0.96198299999999992</v>
      </c>
      <c r="S115" s="213">
        <v>0</v>
      </c>
      <c r="T115" s="214">
        <f>S115*H115</f>
        <v>0</v>
      </c>
      <c r="AR115" s="25" t="s">
        <v>203</v>
      </c>
      <c r="AT115" s="25" t="s">
        <v>182</v>
      </c>
      <c r="AU115" s="25" t="s">
        <v>88</v>
      </c>
      <c r="AY115" s="25" t="s">
        <v>179</v>
      </c>
      <c r="BE115" s="215">
        <f>IF(N115="základní",J115,0)</f>
        <v>0</v>
      </c>
      <c r="BF115" s="215">
        <f>IF(N115="snížená",J115,0)</f>
        <v>0</v>
      </c>
      <c r="BG115" s="215">
        <f>IF(N115="zákl. přenesená",J115,0)</f>
        <v>0</v>
      </c>
      <c r="BH115" s="215">
        <f>IF(N115="sníž. přenesená",J115,0)</f>
        <v>0</v>
      </c>
      <c r="BI115" s="215">
        <f>IF(N115="nulová",J115,0)</f>
        <v>0</v>
      </c>
      <c r="BJ115" s="25" t="s">
        <v>86</v>
      </c>
      <c r="BK115" s="215">
        <f>ROUND(I115*H115,2)</f>
        <v>0</v>
      </c>
      <c r="BL115" s="25" t="s">
        <v>203</v>
      </c>
      <c r="BM115" s="25" t="s">
        <v>288</v>
      </c>
    </row>
    <row r="116" spans="2:65" s="12" customFormat="1" ht="13.5">
      <c r="B116" s="226"/>
      <c r="C116" s="227"/>
      <c r="D116" s="219" t="s">
        <v>277</v>
      </c>
      <c r="E116" s="228" t="s">
        <v>34</v>
      </c>
      <c r="F116" s="229" t="s">
        <v>278</v>
      </c>
      <c r="G116" s="227"/>
      <c r="H116" s="230" t="s">
        <v>34</v>
      </c>
      <c r="I116" s="231"/>
      <c r="J116" s="227"/>
      <c r="K116" s="227"/>
      <c r="L116" s="232"/>
      <c r="M116" s="233"/>
      <c r="N116" s="234"/>
      <c r="O116" s="234"/>
      <c r="P116" s="234"/>
      <c r="Q116" s="234"/>
      <c r="R116" s="234"/>
      <c r="S116" s="234"/>
      <c r="T116" s="235"/>
      <c r="AT116" s="236" t="s">
        <v>277</v>
      </c>
      <c r="AU116" s="236" t="s">
        <v>88</v>
      </c>
      <c r="AV116" s="12" t="s">
        <v>86</v>
      </c>
      <c r="AW116" s="12" t="s">
        <v>41</v>
      </c>
      <c r="AX116" s="12" t="s">
        <v>78</v>
      </c>
      <c r="AY116" s="236" t="s">
        <v>179</v>
      </c>
    </row>
    <row r="117" spans="2:65" s="13" customFormat="1" ht="13.5">
      <c r="B117" s="237"/>
      <c r="C117" s="238"/>
      <c r="D117" s="219" t="s">
        <v>277</v>
      </c>
      <c r="E117" s="239" t="s">
        <v>34</v>
      </c>
      <c r="F117" s="240" t="s">
        <v>289</v>
      </c>
      <c r="G117" s="238"/>
      <c r="H117" s="241">
        <v>11.275</v>
      </c>
      <c r="I117" s="242"/>
      <c r="J117" s="238"/>
      <c r="K117" s="238"/>
      <c r="L117" s="243"/>
      <c r="M117" s="244"/>
      <c r="N117" s="245"/>
      <c r="O117" s="245"/>
      <c r="P117" s="245"/>
      <c r="Q117" s="245"/>
      <c r="R117" s="245"/>
      <c r="S117" s="245"/>
      <c r="T117" s="246"/>
      <c r="AT117" s="247" t="s">
        <v>277</v>
      </c>
      <c r="AU117" s="247" t="s">
        <v>88</v>
      </c>
      <c r="AV117" s="13" t="s">
        <v>88</v>
      </c>
      <c r="AW117" s="13" t="s">
        <v>41</v>
      </c>
      <c r="AX117" s="13" t="s">
        <v>78</v>
      </c>
      <c r="AY117" s="247" t="s">
        <v>179</v>
      </c>
    </row>
    <row r="118" spans="2:65" s="14" customFormat="1" ht="13.5">
      <c r="B118" s="248"/>
      <c r="C118" s="249"/>
      <c r="D118" s="216" t="s">
        <v>277</v>
      </c>
      <c r="E118" s="250" t="s">
        <v>34</v>
      </c>
      <c r="F118" s="251" t="s">
        <v>280</v>
      </c>
      <c r="G118" s="249"/>
      <c r="H118" s="252">
        <v>11.275</v>
      </c>
      <c r="I118" s="253"/>
      <c r="J118" s="249"/>
      <c r="K118" s="249"/>
      <c r="L118" s="254"/>
      <c r="M118" s="255"/>
      <c r="N118" s="256"/>
      <c r="O118" s="256"/>
      <c r="P118" s="256"/>
      <c r="Q118" s="256"/>
      <c r="R118" s="256"/>
      <c r="S118" s="256"/>
      <c r="T118" s="257"/>
      <c r="AT118" s="258" t="s">
        <v>277</v>
      </c>
      <c r="AU118" s="258" t="s">
        <v>88</v>
      </c>
      <c r="AV118" s="14" t="s">
        <v>203</v>
      </c>
      <c r="AW118" s="14" t="s">
        <v>41</v>
      </c>
      <c r="AX118" s="14" t="s">
        <v>86</v>
      </c>
      <c r="AY118" s="258" t="s">
        <v>179</v>
      </c>
    </row>
    <row r="119" spans="2:65" s="1" customFormat="1" ht="31.5" customHeight="1">
      <c r="B119" s="43"/>
      <c r="C119" s="204" t="s">
        <v>178</v>
      </c>
      <c r="D119" s="204" t="s">
        <v>182</v>
      </c>
      <c r="E119" s="205" t="s">
        <v>290</v>
      </c>
      <c r="F119" s="206" t="s">
        <v>291</v>
      </c>
      <c r="G119" s="207" t="s">
        <v>287</v>
      </c>
      <c r="H119" s="208">
        <v>112.625</v>
      </c>
      <c r="I119" s="209"/>
      <c r="J119" s="210">
        <f>ROUND(I119*H119,2)</f>
        <v>0</v>
      </c>
      <c r="K119" s="206" t="s">
        <v>186</v>
      </c>
      <c r="L119" s="63"/>
      <c r="M119" s="211" t="s">
        <v>34</v>
      </c>
      <c r="N119" s="212" t="s">
        <v>49</v>
      </c>
      <c r="O119" s="44"/>
      <c r="P119" s="213">
        <f>O119*H119</f>
        <v>0</v>
      </c>
      <c r="Q119" s="213">
        <v>5.2170000000000001E-2</v>
      </c>
      <c r="R119" s="213">
        <f>Q119*H119</f>
        <v>5.87564625</v>
      </c>
      <c r="S119" s="213">
        <v>0</v>
      </c>
      <c r="T119" s="214">
        <f>S119*H119</f>
        <v>0</v>
      </c>
      <c r="AR119" s="25" t="s">
        <v>203</v>
      </c>
      <c r="AT119" s="25" t="s">
        <v>182</v>
      </c>
      <c r="AU119" s="25" t="s">
        <v>88</v>
      </c>
      <c r="AY119" s="25" t="s">
        <v>179</v>
      </c>
      <c r="BE119" s="215">
        <f>IF(N119="základní",J119,0)</f>
        <v>0</v>
      </c>
      <c r="BF119" s="215">
        <f>IF(N119="snížená",J119,0)</f>
        <v>0</v>
      </c>
      <c r="BG119" s="215">
        <f>IF(N119="zákl. přenesená",J119,0)</f>
        <v>0</v>
      </c>
      <c r="BH119" s="215">
        <f>IF(N119="sníž. přenesená",J119,0)</f>
        <v>0</v>
      </c>
      <c r="BI119" s="215">
        <f>IF(N119="nulová",J119,0)</f>
        <v>0</v>
      </c>
      <c r="BJ119" s="25" t="s">
        <v>86</v>
      </c>
      <c r="BK119" s="215">
        <f>ROUND(I119*H119,2)</f>
        <v>0</v>
      </c>
      <c r="BL119" s="25" t="s">
        <v>203</v>
      </c>
      <c r="BM119" s="25" t="s">
        <v>292</v>
      </c>
    </row>
    <row r="120" spans="2:65" s="12" customFormat="1" ht="13.5">
      <c r="B120" s="226"/>
      <c r="C120" s="227"/>
      <c r="D120" s="219" t="s">
        <v>277</v>
      </c>
      <c r="E120" s="228" t="s">
        <v>34</v>
      </c>
      <c r="F120" s="229" t="s">
        <v>278</v>
      </c>
      <c r="G120" s="227"/>
      <c r="H120" s="230" t="s">
        <v>34</v>
      </c>
      <c r="I120" s="231"/>
      <c r="J120" s="227"/>
      <c r="K120" s="227"/>
      <c r="L120" s="232"/>
      <c r="M120" s="233"/>
      <c r="N120" s="234"/>
      <c r="O120" s="234"/>
      <c r="P120" s="234"/>
      <c r="Q120" s="234"/>
      <c r="R120" s="234"/>
      <c r="S120" s="234"/>
      <c r="T120" s="235"/>
      <c r="AT120" s="236" t="s">
        <v>277</v>
      </c>
      <c r="AU120" s="236" t="s">
        <v>88</v>
      </c>
      <c r="AV120" s="12" t="s">
        <v>86</v>
      </c>
      <c r="AW120" s="12" t="s">
        <v>41</v>
      </c>
      <c r="AX120" s="12" t="s">
        <v>78</v>
      </c>
      <c r="AY120" s="236" t="s">
        <v>179</v>
      </c>
    </row>
    <row r="121" spans="2:65" s="13" customFormat="1" ht="13.5">
      <c r="B121" s="237"/>
      <c r="C121" s="238"/>
      <c r="D121" s="219" t="s">
        <v>277</v>
      </c>
      <c r="E121" s="239" t="s">
        <v>34</v>
      </c>
      <c r="F121" s="240" t="s">
        <v>293</v>
      </c>
      <c r="G121" s="238"/>
      <c r="H121" s="241">
        <v>112.625</v>
      </c>
      <c r="I121" s="242"/>
      <c r="J121" s="238"/>
      <c r="K121" s="238"/>
      <c r="L121" s="243"/>
      <c r="M121" s="244"/>
      <c r="N121" s="245"/>
      <c r="O121" s="245"/>
      <c r="P121" s="245"/>
      <c r="Q121" s="245"/>
      <c r="R121" s="245"/>
      <c r="S121" s="245"/>
      <c r="T121" s="246"/>
      <c r="AT121" s="247" t="s">
        <v>277</v>
      </c>
      <c r="AU121" s="247" t="s">
        <v>88</v>
      </c>
      <c r="AV121" s="13" t="s">
        <v>88</v>
      </c>
      <c r="AW121" s="13" t="s">
        <v>41</v>
      </c>
      <c r="AX121" s="13" t="s">
        <v>78</v>
      </c>
      <c r="AY121" s="247" t="s">
        <v>179</v>
      </c>
    </row>
    <row r="122" spans="2:65" s="14" customFormat="1" ht="13.5">
      <c r="B122" s="248"/>
      <c r="C122" s="249"/>
      <c r="D122" s="216" t="s">
        <v>277</v>
      </c>
      <c r="E122" s="250" t="s">
        <v>34</v>
      </c>
      <c r="F122" s="251" t="s">
        <v>280</v>
      </c>
      <c r="G122" s="249"/>
      <c r="H122" s="252">
        <v>112.625</v>
      </c>
      <c r="I122" s="253"/>
      <c r="J122" s="249"/>
      <c r="K122" s="249"/>
      <c r="L122" s="254"/>
      <c r="M122" s="255"/>
      <c r="N122" s="256"/>
      <c r="O122" s="256"/>
      <c r="P122" s="256"/>
      <c r="Q122" s="256"/>
      <c r="R122" s="256"/>
      <c r="S122" s="256"/>
      <c r="T122" s="257"/>
      <c r="AT122" s="258" t="s">
        <v>277</v>
      </c>
      <c r="AU122" s="258" t="s">
        <v>88</v>
      </c>
      <c r="AV122" s="14" t="s">
        <v>203</v>
      </c>
      <c r="AW122" s="14" t="s">
        <v>41</v>
      </c>
      <c r="AX122" s="14" t="s">
        <v>86</v>
      </c>
      <c r="AY122" s="258" t="s">
        <v>179</v>
      </c>
    </row>
    <row r="123" spans="2:65" s="1" customFormat="1" ht="31.5" customHeight="1">
      <c r="B123" s="43"/>
      <c r="C123" s="204" t="s">
        <v>214</v>
      </c>
      <c r="D123" s="204" t="s">
        <v>182</v>
      </c>
      <c r="E123" s="205" t="s">
        <v>294</v>
      </c>
      <c r="F123" s="206" t="s">
        <v>295</v>
      </c>
      <c r="G123" s="207" t="s">
        <v>287</v>
      </c>
      <c r="H123" s="208">
        <v>39.670999999999999</v>
      </c>
      <c r="I123" s="209"/>
      <c r="J123" s="210">
        <f>ROUND(I123*H123,2)</f>
        <v>0</v>
      </c>
      <c r="K123" s="206" t="s">
        <v>186</v>
      </c>
      <c r="L123" s="63"/>
      <c r="M123" s="211" t="s">
        <v>34</v>
      </c>
      <c r="N123" s="212" t="s">
        <v>49</v>
      </c>
      <c r="O123" s="44"/>
      <c r="P123" s="213">
        <f>O123*H123</f>
        <v>0</v>
      </c>
      <c r="Q123" s="213">
        <v>6.9819999999999993E-2</v>
      </c>
      <c r="R123" s="213">
        <f>Q123*H123</f>
        <v>2.7698292199999996</v>
      </c>
      <c r="S123" s="213">
        <v>0</v>
      </c>
      <c r="T123" s="214">
        <f>S123*H123</f>
        <v>0</v>
      </c>
      <c r="AR123" s="25" t="s">
        <v>203</v>
      </c>
      <c r="AT123" s="25" t="s">
        <v>182</v>
      </c>
      <c r="AU123" s="25" t="s">
        <v>88</v>
      </c>
      <c r="AY123" s="25" t="s">
        <v>179</v>
      </c>
      <c r="BE123" s="215">
        <f>IF(N123="základní",J123,0)</f>
        <v>0</v>
      </c>
      <c r="BF123" s="215">
        <f>IF(N123="snížená",J123,0)</f>
        <v>0</v>
      </c>
      <c r="BG123" s="215">
        <f>IF(N123="zákl. přenesená",J123,0)</f>
        <v>0</v>
      </c>
      <c r="BH123" s="215">
        <f>IF(N123="sníž. přenesená",J123,0)</f>
        <v>0</v>
      </c>
      <c r="BI123" s="215">
        <f>IF(N123="nulová",J123,0)</f>
        <v>0</v>
      </c>
      <c r="BJ123" s="25" t="s">
        <v>86</v>
      </c>
      <c r="BK123" s="215">
        <f>ROUND(I123*H123,2)</f>
        <v>0</v>
      </c>
      <c r="BL123" s="25" t="s">
        <v>203</v>
      </c>
      <c r="BM123" s="25" t="s">
        <v>296</v>
      </c>
    </row>
    <row r="124" spans="2:65" s="12" customFormat="1" ht="13.5">
      <c r="B124" s="226"/>
      <c r="C124" s="227"/>
      <c r="D124" s="219" t="s">
        <v>277</v>
      </c>
      <c r="E124" s="228" t="s">
        <v>34</v>
      </c>
      <c r="F124" s="229" t="s">
        <v>278</v>
      </c>
      <c r="G124" s="227"/>
      <c r="H124" s="230" t="s">
        <v>34</v>
      </c>
      <c r="I124" s="231"/>
      <c r="J124" s="227"/>
      <c r="K124" s="227"/>
      <c r="L124" s="232"/>
      <c r="M124" s="233"/>
      <c r="N124" s="234"/>
      <c r="O124" s="234"/>
      <c r="P124" s="234"/>
      <c r="Q124" s="234"/>
      <c r="R124" s="234"/>
      <c r="S124" s="234"/>
      <c r="T124" s="235"/>
      <c r="AT124" s="236" t="s">
        <v>277</v>
      </c>
      <c r="AU124" s="236" t="s">
        <v>88</v>
      </c>
      <c r="AV124" s="12" t="s">
        <v>86</v>
      </c>
      <c r="AW124" s="12" t="s">
        <v>41</v>
      </c>
      <c r="AX124" s="12" t="s">
        <v>78</v>
      </c>
      <c r="AY124" s="236" t="s">
        <v>179</v>
      </c>
    </row>
    <row r="125" spans="2:65" s="13" customFormat="1" ht="13.5">
      <c r="B125" s="237"/>
      <c r="C125" s="238"/>
      <c r="D125" s="219" t="s">
        <v>277</v>
      </c>
      <c r="E125" s="239" t="s">
        <v>34</v>
      </c>
      <c r="F125" s="240" t="s">
        <v>297</v>
      </c>
      <c r="G125" s="238"/>
      <c r="H125" s="241">
        <v>11.978</v>
      </c>
      <c r="I125" s="242"/>
      <c r="J125" s="238"/>
      <c r="K125" s="238"/>
      <c r="L125" s="243"/>
      <c r="M125" s="244"/>
      <c r="N125" s="245"/>
      <c r="O125" s="245"/>
      <c r="P125" s="245"/>
      <c r="Q125" s="245"/>
      <c r="R125" s="245"/>
      <c r="S125" s="245"/>
      <c r="T125" s="246"/>
      <c r="AT125" s="247" t="s">
        <v>277</v>
      </c>
      <c r="AU125" s="247" t="s">
        <v>88</v>
      </c>
      <c r="AV125" s="13" t="s">
        <v>88</v>
      </c>
      <c r="AW125" s="13" t="s">
        <v>41</v>
      </c>
      <c r="AX125" s="13" t="s">
        <v>78</v>
      </c>
      <c r="AY125" s="247" t="s">
        <v>179</v>
      </c>
    </row>
    <row r="126" spans="2:65" s="13" customFormat="1" ht="13.5">
      <c r="B126" s="237"/>
      <c r="C126" s="238"/>
      <c r="D126" s="219" t="s">
        <v>277</v>
      </c>
      <c r="E126" s="239" t="s">
        <v>34</v>
      </c>
      <c r="F126" s="240" t="s">
        <v>298</v>
      </c>
      <c r="G126" s="238"/>
      <c r="H126" s="241">
        <v>27.693000000000001</v>
      </c>
      <c r="I126" s="242"/>
      <c r="J126" s="238"/>
      <c r="K126" s="238"/>
      <c r="L126" s="243"/>
      <c r="M126" s="244"/>
      <c r="N126" s="245"/>
      <c r="O126" s="245"/>
      <c r="P126" s="245"/>
      <c r="Q126" s="245"/>
      <c r="R126" s="245"/>
      <c r="S126" s="245"/>
      <c r="T126" s="246"/>
      <c r="AT126" s="247" t="s">
        <v>277</v>
      </c>
      <c r="AU126" s="247" t="s">
        <v>88</v>
      </c>
      <c r="AV126" s="13" t="s">
        <v>88</v>
      </c>
      <c r="AW126" s="13" t="s">
        <v>41</v>
      </c>
      <c r="AX126" s="13" t="s">
        <v>78</v>
      </c>
      <c r="AY126" s="247" t="s">
        <v>179</v>
      </c>
    </row>
    <row r="127" spans="2:65" s="14" customFormat="1" ht="13.5">
      <c r="B127" s="248"/>
      <c r="C127" s="249"/>
      <c r="D127" s="216" t="s">
        <v>277</v>
      </c>
      <c r="E127" s="250" t="s">
        <v>34</v>
      </c>
      <c r="F127" s="251" t="s">
        <v>280</v>
      </c>
      <c r="G127" s="249"/>
      <c r="H127" s="252">
        <v>39.670999999999999</v>
      </c>
      <c r="I127" s="253"/>
      <c r="J127" s="249"/>
      <c r="K127" s="249"/>
      <c r="L127" s="254"/>
      <c r="M127" s="255"/>
      <c r="N127" s="256"/>
      <c r="O127" s="256"/>
      <c r="P127" s="256"/>
      <c r="Q127" s="256"/>
      <c r="R127" s="256"/>
      <c r="S127" s="256"/>
      <c r="T127" s="257"/>
      <c r="AT127" s="258" t="s">
        <v>277</v>
      </c>
      <c r="AU127" s="258" t="s">
        <v>88</v>
      </c>
      <c r="AV127" s="14" t="s">
        <v>203</v>
      </c>
      <c r="AW127" s="14" t="s">
        <v>41</v>
      </c>
      <c r="AX127" s="14" t="s">
        <v>86</v>
      </c>
      <c r="AY127" s="258" t="s">
        <v>179</v>
      </c>
    </row>
    <row r="128" spans="2:65" s="1" customFormat="1" ht="22.5" customHeight="1">
      <c r="B128" s="43"/>
      <c r="C128" s="204" t="s">
        <v>218</v>
      </c>
      <c r="D128" s="204" t="s">
        <v>182</v>
      </c>
      <c r="E128" s="205" t="s">
        <v>299</v>
      </c>
      <c r="F128" s="206" t="s">
        <v>300</v>
      </c>
      <c r="G128" s="207" t="s">
        <v>301</v>
      </c>
      <c r="H128" s="208">
        <v>153.15</v>
      </c>
      <c r="I128" s="209"/>
      <c r="J128" s="210">
        <f>ROUND(I128*H128,2)</f>
        <v>0</v>
      </c>
      <c r="K128" s="206" t="s">
        <v>186</v>
      </c>
      <c r="L128" s="63"/>
      <c r="M128" s="211" t="s">
        <v>34</v>
      </c>
      <c r="N128" s="212" t="s">
        <v>49</v>
      </c>
      <c r="O128" s="44"/>
      <c r="P128" s="213">
        <f>O128*H128</f>
        <v>0</v>
      </c>
      <c r="Q128" s="213">
        <v>2.0000000000000001E-4</v>
      </c>
      <c r="R128" s="213">
        <f>Q128*H128</f>
        <v>3.0630000000000001E-2</v>
      </c>
      <c r="S128" s="213">
        <v>0</v>
      </c>
      <c r="T128" s="214">
        <f>S128*H128</f>
        <v>0</v>
      </c>
      <c r="AR128" s="25" t="s">
        <v>203</v>
      </c>
      <c r="AT128" s="25" t="s">
        <v>182</v>
      </c>
      <c r="AU128" s="25" t="s">
        <v>88</v>
      </c>
      <c r="AY128" s="25" t="s">
        <v>179</v>
      </c>
      <c r="BE128" s="215">
        <f>IF(N128="základní",J128,0)</f>
        <v>0</v>
      </c>
      <c r="BF128" s="215">
        <f>IF(N128="snížená",J128,0)</f>
        <v>0</v>
      </c>
      <c r="BG128" s="215">
        <f>IF(N128="zákl. přenesená",J128,0)</f>
        <v>0</v>
      </c>
      <c r="BH128" s="215">
        <f>IF(N128="sníž. přenesená",J128,0)</f>
        <v>0</v>
      </c>
      <c r="BI128" s="215">
        <f>IF(N128="nulová",J128,0)</f>
        <v>0</v>
      </c>
      <c r="BJ128" s="25" t="s">
        <v>86</v>
      </c>
      <c r="BK128" s="215">
        <f>ROUND(I128*H128,2)</f>
        <v>0</v>
      </c>
      <c r="BL128" s="25" t="s">
        <v>203</v>
      </c>
      <c r="BM128" s="25" t="s">
        <v>302</v>
      </c>
    </row>
    <row r="129" spans="2:65" s="1" customFormat="1" ht="22.5" customHeight="1">
      <c r="B129" s="43"/>
      <c r="C129" s="204" t="s">
        <v>223</v>
      </c>
      <c r="D129" s="204" t="s">
        <v>182</v>
      </c>
      <c r="E129" s="205" t="s">
        <v>303</v>
      </c>
      <c r="F129" s="206" t="s">
        <v>304</v>
      </c>
      <c r="G129" s="207" t="s">
        <v>287</v>
      </c>
      <c r="H129" s="208">
        <v>16.5</v>
      </c>
      <c r="I129" s="209"/>
      <c r="J129" s="210">
        <f>ROUND(I129*H129,2)</f>
        <v>0</v>
      </c>
      <c r="K129" s="206" t="s">
        <v>186</v>
      </c>
      <c r="L129" s="63"/>
      <c r="M129" s="211" t="s">
        <v>34</v>
      </c>
      <c r="N129" s="212" t="s">
        <v>49</v>
      </c>
      <c r="O129" s="44"/>
      <c r="P129" s="213">
        <f>O129*H129</f>
        <v>0</v>
      </c>
      <c r="Q129" s="213">
        <v>0.17818000000000001</v>
      </c>
      <c r="R129" s="213">
        <f>Q129*H129</f>
        <v>2.9399700000000002</v>
      </c>
      <c r="S129" s="213">
        <v>0</v>
      </c>
      <c r="T129" s="214">
        <f>S129*H129</f>
        <v>0</v>
      </c>
      <c r="AR129" s="25" t="s">
        <v>203</v>
      </c>
      <c r="AT129" s="25" t="s">
        <v>182</v>
      </c>
      <c r="AU129" s="25" t="s">
        <v>88</v>
      </c>
      <c r="AY129" s="25" t="s">
        <v>179</v>
      </c>
      <c r="BE129" s="215">
        <f>IF(N129="základní",J129,0)</f>
        <v>0</v>
      </c>
      <c r="BF129" s="215">
        <f>IF(N129="snížená",J129,0)</f>
        <v>0</v>
      </c>
      <c r="BG129" s="215">
        <f>IF(N129="zákl. přenesená",J129,0)</f>
        <v>0</v>
      </c>
      <c r="BH129" s="215">
        <f>IF(N129="sníž. přenesená",J129,0)</f>
        <v>0</v>
      </c>
      <c r="BI129" s="215">
        <f>IF(N129="nulová",J129,0)</f>
        <v>0</v>
      </c>
      <c r="BJ129" s="25" t="s">
        <v>86</v>
      </c>
      <c r="BK129" s="215">
        <f>ROUND(I129*H129,2)</f>
        <v>0</v>
      </c>
      <c r="BL129" s="25" t="s">
        <v>203</v>
      </c>
      <c r="BM129" s="25" t="s">
        <v>305</v>
      </c>
    </row>
    <row r="130" spans="2:65" s="11" customFormat="1" ht="29.85" customHeight="1">
      <c r="B130" s="187"/>
      <c r="C130" s="188"/>
      <c r="D130" s="201" t="s">
        <v>77</v>
      </c>
      <c r="E130" s="202" t="s">
        <v>203</v>
      </c>
      <c r="F130" s="202" t="s">
        <v>306</v>
      </c>
      <c r="G130" s="188"/>
      <c r="H130" s="188"/>
      <c r="I130" s="191"/>
      <c r="J130" s="203">
        <f>BK130</f>
        <v>0</v>
      </c>
      <c r="K130" s="188"/>
      <c r="L130" s="193"/>
      <c r="M130" s="194"/>
      <c r="N130" s="195"/>
      <c r="O130" s="195"/>
      <c r="P130" s="196">
        <f>P131</f>
        <v>0</v>
      </c>
      <c r="Q130" s="195"/>
      <c r="R130" s="196">
        <f>R131</f>
        <v>2.5596800000000002</v>
      </c>
      <c r="S130" s="195"/>
      <c r="T130" s="197">
        <f>T131</f>
        <v>0</v>
      </c>
      <c r="AR130" s="198" t="s">
        <v>86</v>
      </c>
      <c r="AT130" s="199" t="s">
        <v>77</v>
      </c>
      <c r="AU130" s="199" t="s">
        <v>86</v>
      </c>
      <c r="AY130" s="198" t="s">
        <v>179</v>
      </c>
      <c r="BK130" s="200">
        <f>BK131</f>
        <v>0</v>
      </c>
    </row>
    <row r="131" spans="2:65" s="1" customFormat="1" ht="22.5" customHeight="1">
      <c r="B131" s="43"/>
      <c r="C131" s="204" t="s">
        <v>229</v>
      </c>
      <c r="D131" s="204" t="s">
        <v>182</v>
      </c>
      <c r="E131" s="205" t="s">
        <v>307</v>
      </c>
      <c r="F131" s="206" t="s">
        <v>308</v>
      </c>
      <c r="G131" s="207" t="s">
        <v>283</v>
      </c>
      <c r="H131" s="208">
        <v>38</v>
      </c>
      <c r="I131" s="209"/>
      <c r="J131" s="210">
        <f>ROUND(I131*H131,2)</f>
        <v>0</v>
      </c>
      <c r="K131" s="206" t="s">
        <v>186</v>
      </c>
      <c r="L131" s="63"/>
      <c r="M131" s="211" t="s">
        <v>34</v>
      </c>
      <c r="N131" s="212" t="s">
        <v>49</v>
      </c>
      <c r="O131" s="44"/>
      <c r="P131" s="213">
        <f>O131*H131</f>
        <v>0</v>
      </c>
      <c r="Q131" s="213">
        <v>6.7360000000000003E-2</v>
      </c>
      <c r="R131" s="213">
        <f>Q131*H131</f>
        <v>2.5596800000000002</v>
      </c>
      <c r="S131" s="213">
        <v>0</v>
      </c>
      <c r="T131" s="214">
        <f>S131*H131</f>
        <v>0</v>
      </c>
      <c r="AR131" s="25" t="s">
        <v>203</v>
      </c>
      <c r="AT131" s="25" t="s">
        <v>182</v>
      </c>
      <c r="AU131" s="25" t="s">
        <v>88</v>
      </c>
      <c r="AY131" s="25" t="s">
        <v>179</v>
      </c>
      <c r="BE131" s="215">
        <f>IF(N131="základní",J131,0)</f>
        <v>0</v>
      </c>
      <c r="BF131" s="215">
        <f>IF(N131="snížená",J131,0)</f>
        <v>0</v>
      </c>
      <c r="BG131" s="215">
        <f>IF(N131="zákl. přenesená",J131,0)</f>
        <v>0</v>
      </c>
      <c r="BH131" s="215">
        <f>IF(N131="sníž. přenesená",J131,0)</f>
        <v>0</v>
      </c>
      <c r="BI131" s="215">
        <f>IF(N131="nulová",J131,0)</f>
        <v>0</v>
      </c>
      <c r="BJ131" s="25" t="s">
        <v>86</v>
      </c>
      <c r="BK131" s="215">
        <f>ROUND(I131*H131,2)</f>
        <v>0</v>
      </c>
      <c r="BL131" s="25" t="s">
        <v>203</v>
      </c>
      <c r="BM131" s="25" t="s">
        <v>309</v>
      </c>
    </row>
    <row r="132" spans="2:65" s="11" customFormat="1" ht="29.85" customHeight="1">
      <c r="B132" s="187"/>
      <c r="C132" s="188"/>
      <c r="D132" s="201" t="s">
        <v>77</v>
      </c>
      <c r="E132" s="202" t="s">
        <v>214</v>
      </c>
      <c r="F132" s="202" t="s">
        <v>310</v>
      </c>
      <c r="G132" s="188"/>
      <c r="H132" s="188"/>
      <c r="I132" s="191"/>
      <c r="J132" s="203">
        <f>BK132</f>
        <v>0</v>
      </c>
      <c r="K132" s="188"/>
      <c r="L132" s="193"/>
      <c r="M132" s="194"/>
      <c r="N132" s="195"/>
      <c r="O132" s="195"/>
      <c r="P132" s="196">
        <f>SUM(P133:P196)</f>
        <v>0</v>
      </c>
      <c r="Q132" s="195"/>
      <c r="R132" s="196">
        <f>SUM(R133:R196)</f>
        <v>112.59054649000002</v>
      </c>
      <c r="S132" s="195"/>
      <c r="T132" s="197">
        <f>SUM(T133:T196)</f>
        <v>0</v>
      </c>
      <c r="AR132" s="198" t="s">
        <v>86</v>
      </c>
      <c r="AT132" s="199" t="s">
        <v>77</v>
      </c>
      <c r="AU132" s="199" t="s">
        <v>86</v>
      </c>
      <c r="AY132" s="198" t="s">
        <v>179</v>
      </c>
      <c r="BK132" s="200">
        <f>SUM(BK133:BK196)</f>
        <v>0</v>
      </c>
    </row>
    <row r="133" spans="2:65" s="1" customFormat="1" ht="22.5" customHeight="1">
      <c r="B133" s="43"/>
      <c r="C133" s="204" t="s">
        <v>236</v>
      </c>
      <c r="D133" s="204" t="s">
        <v>182</v>
      </c>
      <c r="E133" s="205" t="s">
        <v>311</v>
      </c>
      <c r="F133" s="206" t="s">
        <v>312</v>
      </c>
      <c r="G133" s="207" t="s">
        <v>287</v>
      </c>
      <c r="H133" s="208">
        <v>61.67</v>
      </c>
      <c r="I133" s="209"/>
      <c r="J133" s="210">
        <f>ROUND(I133*H133,2)</f>
        <v>0</v>
      </c>
      <c r="K133" s="206" t="s">
        <v>186</v>
      </c>
      <c r="L133" s="63"/>
      <c r="M133" s="211" t="s">
        <v>34</v>
      </c>
      <c r="N133" s="212" t="s">
        <v>49</v>
      </c>
      <c r="O133" s="44"/>
      <c r="P133" s="213">
        <f>O133*H133</f>
        <v>0</v>
      </c>
      <c r="Q133" s="213">
        <v>7.3499999999999998E-3</v>
      </c>
      <c r="R133" s="213">
        <f>Q133*H133</f>
        <v>0.45327450000000002</v>
      </c>
      <c r="S133" s="213">
        <v>0</v>
      </c>
      <c r="T133" s="214">
        <f>S133*H133</f>
        <v>0</v>
      </c>
      <c r="AR133" s="25" t="s">
        <v>203</v>
      </c>
      <c r="AT133" s="25" t="s">
        <v>182</v>
      </c>
      <c r="AU133" s="25" t="s">
        <v>88</v>
      </c>
      <c r="AY133" s="25" t="s">
        <v>179</v>
      </c>
      <c r="BE133" s="215">
        <f>IF(N133="základní",J133,0)</f>
        <v>0</v>
      </c>
      <c r="BF133" s="215">
        <f>IF(N133="snížená",J133,0)</f>
        <v>0</v>
      </c>
      <c r="BG133" s="215">
        <f>IF(N133="zákl. přenesená",J133,0)</f>
        <v>0</v>
      </c>
      <c r="BH133" s="215">
        <f>IF(N133="sníž. přenesená",J133,0)</f>
        <v>0</v>
      </c>
      <c r="BI133" s="215">
        <f>IF(N133="nulová",J133,0)</f>
        <v>0</v>
      </c>
      <c r="BJ133" s="25" t="s">
        <v>86</v>
      </c>
      <c r="BK133" s="215">
        <f>ROUND(I133*H133,2)</f>
        <v>0</v>
      </c>
      <c r="BL133" s="25" t="s">
        <v>203</v>
      </c>
      <c r="BM133" s="25" t="s">
        <v>313</v>
      </c>
    </row>
    <row r="134" spans="2:65" s="12" customFormat="1" ht="13.5">
      <c r="B134" s="226"/>
      <c r="C134" s="227"/>
      <c r="D134" s="219" t="s">
        <v>277</v>
      </c>
      <c r="E134" s="228" t="s">
        <v>34</v>
      </c>
      <c r="F134" s="229" t="s">
        <v>278</v>
      </c>
      <c r="G134" s="227"/>
      <c r="H134" s="230" t="s">
        <v>34</v>
      </c>
      <c r="I134" s="231"/>
      <c r="J134" s="227"/>
      <c r="K134" s="227"/>
      <c r="L134" s="232"/>
      <c r="M134" s="233"/>
      <c r="N134" s="234"/>
      <c r="O134" s="234"/>
      <c r="P134" s="234"/>
      <c r="Q134" s="234"/>
      <c r="R134" s="234"/>
      <c r="S134" s="234"/>
      <c r="T134" s="235"/>
      <c r="AT134" s="236" t="s">
        <v>277</v>
      </c>
      <c r="AU134" s="236" t="s">
        <v>88</v>
      </c>
      <c r="AV134" s="12" t="s">
        <v>86</v>
      </c>
      <c r="AW134" s="12" t="s">
        <v>41</v>
      </c>
      <c r="AX134" s="12" t="s">
        <v>78</v>
      </c>
      <c r="AY134" s="236" t="s">
        <v>179</v>
      </c>
    </row>
    <row r="135" spans="2:65" s="13" customFormat="1" ht="13.5">
      <c r="B135" s="237"/>
      <c r="C135" s="238"/>
      <c r="D135" s="219" t="s">
        <v>277</v>
      </c>
      <c r="E135" s="239" t="s">
        <v>34</v>
      </c>
      <c r="F135" s="240" t="s">
        <v>314</v>
      </c>
      <c r="G135" s="238"/>
      <c r="H135" s="241">
        <v>61.67</v>
      </c>
      <c r="I135" s="242"/>
      <c r="J135" s="238"/>
      <c r="K135" s="238"/>
      <c r="L135" s="243"/>
      <c r="M135" s="244"/>
      <c r="N135" s="245"/>
      <c r="O135" s="245"/>
      <c r="P135" s="245"/>
      <c r="Q135" s="245"/>
      <c r="R135" s="245"/>
      <c r="S135" s="245"/>
      <c r="T135" s="246"/>
      <c r="AT135" s="247" t="s">
        <v>277</v>
      </c>
      <c r="AU135" s="247" t="s">
        <v>88</v>
      </c>
      <c r="AV135" s="13" t="s">
        <v>88</v>
      </c>
      <c r="AW135" s="13" t="s">
        <v>41</v>
      </c>
      <c r="AX135" s="13" t="s">
        <v>78</v>
      </c>
      <c r="AY135" s="247" t="s">
        <v>179</v>
      </c>
    </row>
    <row r="136" spans="2:65" s="14" customFormat="1" ht="13.5">
      <c r="B136" s="248"/>
      <c r="C136" s="249"/>
      <c r="D136" s="216" t="s">
        <v>277</v>
      </c>
      <c r="E136" s="250" t="s">
        <v>34</v>
      </c>
      <c r="F136" s="251" t="s">
        <v>280</v>
      </c>
      <c r="G136" s="249"/>
      <c r="H136" s="252">
        <v>61.67</v>
      </c>
      <c r="I136" s="253"/>
      <c r="J136" s="249"/>
      <c r="K136" s="249"/>
      <c r="L136" s="254"/>
      <c r="M136" s="255"/>
      <c r="N136" s="256"/>
      <c r="O136" s="256"/>
      <c r="P136" s="256"/>
      <c r="Q136" s="256"/>
      <c r="R136" s="256"/>
      <c r="S136" s="256"/>
      <c r="T136" s="257"/>
      <c r="AT136" s="258" t="s">
        <v>277</v>
      </c>
      <c r="AU136" s="258" t="s">
        <v>88</v>
      </c>
      <c r="AV136" s="14" t="s">
        <v>203</v>
      </c>
      <c r="AW136" s="14" t="s">
        <v>41</v>
      </c>
      <c r="AX136" s="14" t="s">
        <v>86</v>
      </c>
      <c r="AY136" s="258" t="s">
        <v>179</v>
      </c>
    </row>
    <row r="137" spans="2:65" s="1" customFormat="1" ht="22.5" customHeight="1">
      <c r="B137" s="43"/>
      <c r="C137" s="204" t="s">
        <v>315</v>
      </c>
      <c r="D137" s="204" t="s">
        <v>182</v>
      </c>
      <c r="E137" s="205" t="s">
        <v>316</v>
      </c>
      <c r="F137" s="206" t="s">
        <v>317</v>
      </c>
      <c r="G137" s="207" t="s">
        <v>287</v>
      </c>
      <c r="H137" s="208">
        <v>84.99</v>
      </c>
      <c r="I137" s="209"/>
      <c r="J137" s="210">
        <f>ROUND(I137*H137,2)</f>
        <v>0</v>
      </c>
      <c r="K137" s="206" t="s">
        <v>186</v>
      </c>
      <c r="L137" s="63"/>
      <c r="M137" s="211" t="s">
        <v>34</v>
      </c>
      <c r="N137" s="212" t="s">
        <v>49</v>
      </c>
      <c r="O137" s="44"/>
      <c r="P137" s="213">
        <f>O137*H137</f>
        <v>0</v>
      </c>
      <c r="Q137" s="213">
        <v>2.5999999999999998E-4</v>
      </c>
      <c r="R137" s="213">
        <f>Q137*H137</f>
        <v>2.2097399999999996E-2</v>
      </c>
      <c r="S137" s="213">
        <v>0</v>
      </c>
      <c r="T137" s="214">
        <f>S137*H137</f>
        <v>0</v>
      </c>
      <c r="AR137" s="25" t="s">
        <v>203</v>
      </c>
      <c r="AT137" s="25" t="s">
        <v>182</v>
      </c>
      <c r="AU137" s="25" t="s">
        <v>88</v>
      </c>
      <c r="AY137" s="25" t="s">
        <v>179</v>
      </c>
      <c r="BE137" s="215">
        <f>IF(N137="základní",J137,0)</f>
        <v>0</v>
      </c>
      <c r="BF137" s="215">
        <f>IF(N137="snížená",J137,0)</f>
        <v>0</v>
      </c>
      <c r="BG137" s="215">
        <f>IF(N137="zákl. přenesená",J137,0)</f>
        <v>0</v>
      </c>
      <c r="BH137" s="215">
        <f>IF(N137="sníž. přenesená",J137,0)</f>
        <v>0</v>
      </c>
      <c r="BI137" s="215">
        <f>IF(N137="nulová",J137,0)</f>
        <v>0</v>
      </c>
      <c r="BJ137" s="25" t="s">
        <v>86</v>
      </c>
      <c r="BK137" s="215">
        <f>ROUND(I137*H137,2)</f>
        <v>0</v>
      </c>
      <c r="BL137" s="25" t="s">
        <v>203</v>
      </c>
      <c r="BM137" s="25" t="s">
        <v>318</v>
      </c>
    </row>
    <row r="138" spans="2:65" s="12" customFormat="1" ht="13.5">
      <c r="B138" s="226"/>
      <c r="C138" s="227"/>
      <c r="D138" s="219" t="s">
        <v>277</v>
      </c>
      <c r="E138" s="228" t="s">
        <v>34</v>
      </c>
      <c r="F138" s="229" t="s">
        <v>319</v>
      </c>
      <c r="G138" s="227"/>
      <c r="H138" s="230" t="s">
        <v>34</v>
      </c>
      <c r="I138" s="231"/>
      <c r="J138" s="227"/>
      <c r="K138" s="227"/>
      <c r="L138" s="232"/>
      <c r="M138" s="233"/>
      <c r="N138" s="234"/>
      <c r="O138" s="234"/>
      <c r="P138" s="234"/>
      <c r="Q138" s="234"/>
      <c r="R138" s="234"/>
      <c r="S138" s="234"/>
      <c r="T138" s="235"/>
      <c r="AT138" s="236" t="s">
        <v>277</v>
      </c>
      <c r="AU138" s="236" t="s">
        <v>88</v>
      </c>
      <c r="AV138" s="12" t="s">
        <v>86</v>
      </c>
      <c r="AW138" s="12" t="s">
        <v>41</v>
      </c>
      <c r="AX138" s="12" t="s">
        <v>78</v>
      </c>
      <c r="AY138" s="236" t="s">
        <v>179</v>
      </c>
    </row>
    <row r="139" spans="2:65" s="13" customFormat="1" ht="13.5">
      <c r="B139" s="237"/>
      <c r="C139" s="238"/>
      <c r="D139" s="219" t="s">
        <v>277</v>
      </c>
      <c r="E139" s="239" t="s">
        <v>34</v>
      </c>
      <c r="F139" s="240" t="s">
        <v>320</v>
      </c>
      <c r="G139" s="238"/>
      <c r="H139" s="241">
        <v>23.32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AT139" s="247" t="s">
        <v>277</v>
      </c>
      <c r="AU139" s="247" t="s">
        <v>88</v>
      </c>
      <c r="AV139" s="13" t="s">
        <v>88</v>
      </c>
      <c r="AW139" s="13" t="s">
        <v>41</v>
      </c>
      <c r="AX139" s="13" t="s">
        <v>78</v>
      </c>
      <c r="AY139" s="247" t="s">
        <v>179</v>
      </c>
    </row>
    <row r="140" spans="2:65" s="12" customFormat="1" ht="13.5">
      <c r="B140" s="226"/>
      <c r="C140" s="227"/>
      <c r="D140" s="219" t="s">
        <v>277</v>
      </c>
      <c r="E140" s="228" t="s">
        <v>34</v>
      </c>
      <c r="F140" s="229" t="s">
        <v>278</v>
      </c>
      <c r="G140" s="227"/>
      <c r="H140" s="230" t="s">
        <v>34</v>
      </c>
      <c r="I140" s="231"/>
      <c r="J140" s="227"/>
      <c r="K140" s="227"/>
      <c r="L140" s="232"/>
      <c r="M140" s="233"/>
      <c r="N140" s="234"/>
      <c r="O140" s="234"/>
      <c r="P140" s="234"/>
      <c r="Q140" s="234"/>
      <c r="R140" s="234"/>
      <c r="S140" s="234"/>
      <c r="T140" s="235"/>
      <c r="AT140" s="236" t="s">
        <v>277</v>
      </c>
      <c r="AU140" s="236" t="s">
        <v>88</v>
      </c>
      <c r="AV140" s="12" t="s">
        <v>86</v>
      </c>
      <c r="AW140" s="12" t="s">
        <v>41</v>
      </c>
      <c r="AX140" s="12" t="s">
        <v>78</v>
      </c>
      <c r="AY140" s="236" t="s">
        <v>179</v>
      </c>
    </row>
    <row r="141" spans="2:65" s="13" customFormat="1" ht="13.5">
      <c r="B141" s="237"/>
      <c r="C141" s="238"/>
      <c r="D141" s="219" t="s">
        <v>277</v>
      </c>
      <c r="E141" s="239" t="s">
        <v>34</v>
      </c>
      <c r="F141" s="240" t="s">
        <v>314</v>
      </c>
      <c r="G141" s="238"/>
      <c r="H141" s="241">
        <v>61.67</v>
      </c>
      <c r="I141" s="242"/>
      <c r="J141" s="238"/>
      <c r="K141" s="238"/>
      <c r="L141" s="243"/>
      <c r="M141" s="244"/>
      <c r="N141" s="245"/>
      <c r="O141" s="245"/>
      <c r="P141" s="245"/>
      <c r="Q141" s="245"/>
      <c r="R141" s="245"/>
      <c r="S141" s="245"/>
      <c r="T141" s="246"/>
      <c r="AT141" s="247" t="s">
        <v>277</v>
      </c>
      <c r="AU141" s="247" t="s">
        <v>88</v>
      </c>
      <c r="AV141" s="13" t="s">
        <v>88</v>
      </c>
      <c r="AW141" s="13" t="s">
        <v>41</v>
      </c>
      <c r="AX141" s="13" t="s">
        <v>78</v>
      </c>
      <c r="AY141" s="247" t="s">
        <v>179</v>
      </c>
    </row>
    <row r="142" spans="2:65" s="14" customFormat="1" ht="13.5">
      <c r="B142" s="248"/>
      <c r="C142" s="249"/>
      <c r="D142" s="216" t="s">
        <v>277</v>
      </c>
      <c r="E142" s="250" t="s">
        <v>34</v>
      </c>
      <c r="F142" s="251" t="s">
        <v>280</v>
      </c>
      <c r="G142" s="249"/>
      <c r="H142" s="252">
        <v>84.99</v>
      </c>
      <c r="I142" s="253"/>
      <c r="J142" s="249"/>
      <c r="K142" s="249"/>
      <c r="L142" s="254"/>
      <c r="M142" s="255"/>
      <c r="N142" s="256"/>
      <c r="O142" s="256"/>
      <c r="P142" s="256"/>
      <c r="Q142" s="256"/>
      <c r="R142" s="256"/>
      <c r="S142" s="256"/>
      <c r="T142" s="257"/>
      <c r="AT142" s="258" t="s">
        <v>277</v>
      </c>
      <c r="AU142" s="258" t="s">
        <v>88</v>
      </c>
      <c r="AV142" s="14" t="s">
        <v>203</v>
      </c>
      <c r="AW142" s="14" t="s">
        <v>41</v>
      </c>
      <c r="AX142" s="14" t="s">
        <v>86</v>
      </c>
      <c r="AY142" s="258" t="s">
        <v>179</v>
      </c>
    </row>
    <row r="143" spans="2:65" s="1" customFormat="1" ht="22.5" customHeight="1">
      <c r="B143" s="43"/>
      <c r="C143" s="204" t="s">
        <v>321</v>
      </c>
      <c r="D143" s="204" t="s">
        <v>182</v>
      </c>
      <c r="E143" s="205" t="s">
        <v>322</v>
      </c>
      <c r="F143" s="206" t="s">
        <v>323</v>
      </c>
      <c r="G143" s="207" t="s">
        <v>287</v>
      </c>
      <c r="H143" s="208">
        <v>61.67</v>
      </c>
      <c r="I143" s="209"/>
      <c r="J143" s="210">
        <f>ROUND(I143*H143,2)</f>
        <v>0</v>
      </c>
      <c r="K143" s="206" t="s">
        <v>186</v>
      </c>
      <c r="L143" s="63"/>
      <c r="M143" s="211" t="s">
        <v>34</v>
      </c>
      <c r="N143" s="212" t="s">
        <v>49</v>
      </c>
      <c r="O143" s="44"/>
      <c r="P143" s="213">
        <f>O143*H143</f>
        <v>0</v>
      </c>
      <c r="Q143" s="213">
        <v>4.8900000000000002E-3</v>
      </c>
      <c r="R143" s="213">
        <f>Q143*H143</f>
        <v>0.30156630000000001</v>
      </c>
      <c r="S143" s="213">
        <v>0</v>
      </c>
      <c r="T143" s="214">
        <f>S143*H143</f>
        <v>0</v>
      </c>
      <c r="AR143" s="25" t="s">
        <v>203</v>
      </c>
      <c r="AT143" s="25" t="s">
        <v>182</v>
      </c>
      <c r="AU143" s="25" t="s">
        <v>88</v>
      </c>
      <c r="AY143" s="25" t="s">
        <v>179</v>
      </c>
      <c r="BE143" s="215">
        <f>IF(N143="základní",J143,0)</f>
        <v>0</v>
      </c>
      <c r="BF143" s="215">
        <f>IF(N143="snížená",J143,0)</f>
        <v>0</v>
      </c>
      <c r="BG143" s="215">
        <f>IF(N143="zákl. přenesená",J143,0)</f>
        <v>0</v>
      </c>
      <c r="BH143" s="215">
        <f>IF(N143="sníž. přenesená",J143,0)</f>
        <v>0</v>
      </c>
      <c r="BI143" s="215">
        <f>IF(N143="nulová",J143,0)</f>
        <v>0</v>
      </c>
      <c r="BJ143" s="25" t="s">
        <v>86</v>
      </c>
      <c r="BK143" s="215">
        <f>ROUND(I143*H143,2)</f>
        <v>0</v>
      </c>
      <c r="BL143" s="25" t="s">
        <v>203</v>
      </c>
      <c r="BM143" s="25" t="s">
        <v>324</v>
      </c>
    </row>
    <row r="144" spans="2:65" s="1" customFormat="1" ht="22.5" customHeight="1">
      <c r="B144" s="43"/>
      <c r="C144" s="204" t="s">
        <v>325</v>
      </c>
      <c r="D144" s="204" t="s">
        <v>182</v>
      </c>
      <c r="E144" s="205" t="s">
        <v>326</v>
      </c>
      <c r="F144" s="206" t="s">
        <v>327</v>
      </c>
      <c r="G144" s="207" t="s">
        <v>287</v>
      </c>
      <c r="H144" s="208">
        <v>84.99</v>
      </c>
      <c r="I144" s="209"/>
      <c r="J144" s="210">
        <f>ROUND(I144*H144,2)</f>
        <v>0</v>
      </c>
      <c r="K144" s="206" t="s">
        <v>186</v>
      </c>
      <c r="L144" s="63"/>
      <c r="M144" s="211" t="s">
        <v>34</v>
      </c>
      <c r="N144" s="212" t="s">
        <v>49</v>
      </c>
      <c r="O144" s="44"/>
      <c r="P144" s="213">
        <f>O144*H144</f>
        <v>0</v>
      </c>
      <c r="Q144" s="213">
        <v>3.0000000000000001E-3</v>
      </c>
      <c r="R144" s="213">
        <f>Q144*H144</f>
        <v>0.25496999999999997</v>
      </c>
      <c r="S144" s="213">
        <v>0</v>
      </c>
      <c r="T144" s="214">
        <f>S144*H144</f>
        <v>0</v>
      </c>
      <c r="AR144" s="25" t="s">
        <v>203</v>
      </c>
      <c r="AT144" s="25" t="s">
        <v>182</v>
      </c>
      <c r="AU144" s="25" t="s">
        <v>88</v>
      </c>
      <c r="AY144" s="25" t="s">
        <v>179</v>
      </c>
      <c r="BE144" s="215">
        <f>IF(N144="základní",J144,0)</f>
        <v>0</v>
      </c>
      <c r="BF144" s="215">
        <f>IF(N144="snížená",J144,0)</f>
        <v>0</v>
      </c>
      <c r="BG144" s="215">
        <f>IF(N144="zákl. přenesená",J144,0)</f>
        <v>0</v>
      </c>
      <c r="BH144" s="215">
        <f>IF(N144="sníž. přenesená",J144,0)</f>
        <v>0</v>
      </c>
      <c r="BI144" s="215">
        <f>IF(N144="nulová",J144,0)</f>
        <v>0</v>
      </c>
      <c r="BJ144" s="25" t="s">
        <v>86</v>
      </c>
      <c r="BK144" s="215">
        <f>ROUND(I144*H144,2)</f>
        <v>0</v>
      </c>
      <c r="BL144" s="25" t="s">
        <v>203</v>
      </c>
      <c r="BM144" s="25" t="s">
        <v>328</v>
      </c>
    </row>
    <row r="145" spans="2:65" s="1" customFormat="1" ht="31.5" customHeight="1">
      <c r="B145" s="43"/>
      <c r="C145" s="204" t="s">
        <v>329</v>
      </c>
      <c r="D145" s="204" t="s">
        <v>182</v>
      </c>
      <c r="E145" s="205" t="s">
        <v>330</v>
      </c>
      <c r="F145" s="206" t="s">
        <v>331</v>
      </c>
      <c r="G145" s="207" t="s">
        <v>287</v>
      </c>
      <c r="H145" s="208">
        <v>61.67</v>
      </c>
      <c r="I145" s="209"/>
      <c r="J145" s="210">
        <f>ROUND(I145*H145,2)</f>
        <v>0</v>
      </c>
      <c r="K145" s="206" t="s">
        <v>186</v>
      </c>
      <c r="L145" s="63"/>
      <c r="M145" s="211" t="s">
        <v>34</v>
      </c>
      <c r="N145" s="212" t="s">
        <v>49</v>
      </c>
      <c r="O145" s="44"/>
      <c r="P145" s="213">
        <f>O145*H145</f>
        <v>0</v>
      </c>
      <c r="Q145" s="213">
        <v>1.575E-2</v>
      </c>
      <c r="R145" s="213">
        <f>Q145*H145</f>
        <v>0.97130250000000007</v>
      </c>
      <c r="S145" s="213">
        <v>0</v>
      </c>
      <c r="T145" s="214">
        <f>S145*H145</f>
        <v>0</v>
      </c>
      <c r="AR145" s="25" t="s">
        <v>203</v>
      </c>
      <c r="AT145" s="25" t="s">
        <v>182</v>
      </c>
      <c r="AU145" s="25" t="s">
        <v>88</v>
      </c>
      <c r="AY145" s="25" t="s">
        <v>179</v>
      </c>
      <c r="BE145" s="215">
        <f>IF(N145="základní",J145,0)</f>
        <v>0</v>
      </c>
      <c r="BF145" s="215">
        <f>IF(N145="snížená",J145,0)</f>
        <v>0</v>
      </c>
      <c r="BG145" s="215">
        <f>IF(N145="zákl. přenesená",J145,0)</f>
        <v>0</v>
      </c>
      <c r="BH145" s="215">
        <f>IF(N145="sníž. přenesená",J145,0)</f>
        <v>0</v>
      </c>
      <c r="BI145" s="215">
        <f>IF(N145="nulová",J145,0)</f>
        <v>0</v>
      </c>
      <c r="BJ145" s="25" t="s">
        <v>86</v>
      </c>
      <c r="BK145" s="215">
        <f>ROUND(I145*H145,2)</f>
        <v>0</v>
      </c>
      <c r="BL145" s="25" t="s">
        <v>203</v>
      </c>
      <c r="BM145" s="25" t="s">
        <v>332</v>
      </c>
    </row>
    <row r="146" spans="2:65" s="12" customFormat="1" ht="13.5">
      <c r="B146" s="226"/>
      <c r="C146" s="227"/>
      <c r="D146" s="219" t="s">
        <v>277</v>
      </c>
      <c r="E146" s="228" t="s">
        <v>34</v>
      </c>
      <c r="F146" s="229" t="s">
        <v>278</v>
      </c>
      <c r="G146" s="227"/>
      <c r="H146" s="230" t="s">
        <v>34</v>
      </c>
      <c r="I146" s="231"/>
      <c r="J146" s="227"/>
      <c r="K146" s="227"/>
      <c r="L146" s="232"/>
      <c r="M146" s="233"/>
      <c r="N146" s="234"/>
      <c r="O146" s="234"/>
      <c r="P146" s="234"/>
      <c r="Q146" s="234"/>
      <c r="R146" s="234"/>
      <c r="S146" s="234"/>
      <c r="T146" s="235"/>
      <c r="AT146" s="236" t="s">
        <v>277</v>
      </c>
      <c r="AU146" s="236" t="s">
        <v>88</v>
      </c>
      <c r="AV146" s="12" t="s">
        <v>86</v>
      </c>
      <c r="AW146" s="12" t="s">
        <v>41</v>
      </c>
      <c r="AX146" s="12" t="s">
        <v>78</v>
      </c>
      <c r="AY146" s="236" t="s">
        <v>179</v>
      </c>
    </row>
    <row r="147" spans="2:65" s="13" customFormat="1" ht="13.5">
      <c r="B147" s="237"/>
      <c r="C147" s="238"/>
      <c r="D147" s="219" t="s">
        <v>277</v>
      </c>
      <c r="E147" s="239" t="s">
        <v>34</v>
      </c>
      <c r="F147" s="240" t="s">
        <v>314</v>
      </c>
      <c r="G147" s="238"/>
      <c r="H147" s="241">
        <v>61.67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AT147" s="247" t="s">
        <v>277</v>
      </c>
      <c r="AU147" s="247" t="s">
        <v>88</v>
      </c>
      <c r="AV147" s="13" t="s">
        <v>88</v>
      </c>
      <c r="AW147" s="13" t="s">
        <v>41</v>
      </c>
      <c r="AX147" s="13" t="s">
        <v>78</v>
      </c>
      <c r="AY147" s="247" t="s">
        <v>179</v>
      </c>
    </row>
    <row r="148" spans="2:65" s="14" customFormat="1" ht="13.5">
      <c r="B148" s="248"/>
      <c r="C148" s="249"/>
      <c r="D148" s="216" t="s">
        <v>277</v>
      </c>
      <c r="E148" s="250" t="s">
        <v>34</v>
      </c>
      <c r="F148" s="251" t="s">
        <v>280</v>
      </c>
      <c r="G148" s="249"/>
      <c r="H148" s="252">
        <v>61.67</v>
      </c>
      <c r="I148" s="253"/>
      <c r="J148" s="249"/>
      <c r="K148" s="249"/>
      <c r="L148" s="254"/>
      <c r="M148" s="255"/>
      <c r="N148" s="256"/>
      <c r="O148" s="256"/>
      <c r="P148" s="256"/>
      <c r="Q148" s="256"/>
      <c r="R148" s="256"/>
      <c r="S148" s="256"/>
      <c r="T148" s="257"/>
      <c r="AT148" s="258" t="s">
        <v>277</v>
      </c>
      <c r="AU148" s="258" t="s">
        <v>88</v>
      </c>
      <c r="AV148" s="14" t="s">
        <v>203</v>
      </c>
      <c r="AW148" s="14" t="s">
        <v>41</v>
      </c>
      <c r="AX148" s="14" t="s">
        <v>86</v>
      </c>
      <c r="AY148" s="258" t="s">
        <v>179</v>
      </c>
    </row>
    <row r="149" spans="2:65" s="1" customFormat="1" ht="31.5" customHeight="1">
      <c r="B149" s="43"/>
      <c r="C149" s="204" t="s">
        <v>10</v>
      </c>
      <c r="D149" s="204" t="s">
        <v>182</v>
      </c>
      <c r="E149" s="205" t="s">
        <v>333</v>
      </c>
      <c r="F149" s="206" t="s">
        <v>334</v>
      </c>
      <c r="G149" s="207" t="s">
        <v>287</v>
      </c>
      <c r="H149" s="208">
        <v>123.34</v>
      </c>
      <c r="I149" s="209"/>
      <c r="J149" s="210">
        <f>ROUND(I149*H149,2)</f>
        <v>0</v>
      </c>
      <c r="K149" s="206" t="s">
        <v>186</v>
      </c>
      <c r="L149" s="63"/>
      <c r="M149" s="211" t="s">
        <v>34</v>
      </c>
      <c r="N149" s="212" t="s">
        <v>49</v>
      </c>
      <c r="O149" s="44"/>
      <c r="P149" s="213">
        <f>O149*H149</f>
        <v>0</v>
      </c>
      <c r="Q149" s="213">
        <v>7.9000000000000008E-3</v>
      </c>
      <c r="R149" s="213">
        <f>Q149*H149</f>
        <v>0.97438600000000009</v>
      </c>
      <c r="S149" s="213">
        <v>0</v>
      </c>
      <c r="T149" s="214">
        <f>S149*H149</f>
        <v>0</v>
      </c>
      <c r="AR149" s="25" t="s">
        <v>203</v>
      </c>
      <c r="AT149" s="25" t="s">
        <v>182</v>
      </c>
      <c r="AU149" s="25" t="s">
        <v>88</v>
      </c>
      <c r="AY149" s="25" t="s">
        <v>179</v>
      </c>
      <c r="BE149" s="215">
        <f>IF(N149="základní",J149,0)</f>
        <v>0</v>
      </c>
      <c r="BF149" s="215">
        <f>IF(N149="snížená",J149,0)</f>
        <v>0</v>
      </c>
      <c r="BG149" s="215">
        <f>IF(N149="zákl. přenesená",J149,0)</f>
        <v>0</v>
      </c>
      <c r="BH149" s="215">
        <f>IF(N149="sníž. přenesená",J149,0)</f>
        <v>0</v>
      </c>
      <c r="BI149" s="215">
        <f>IF(N149="nulová",J149,0)</f>
        <v>0</v>
      </c>
      <c r="BJ149" s="25" t="s">
        <v>86</v>
      </c>
      <c r="BK149" s="215">
        <f>ROUND(I149*H149,2)</f>
        <v>0</v>
      </c>
      <c r="BL149" s="25" t="s">
        <v>203</v>
      </c>
      <c r="BM149" s="25" t="s">
        <v>335</v>
      </c>
    </row>
    <row r="150" spans="2:65" s="13" customFormat="1" ht="13.5">
      <c r="B150" s="237"/>
      <c r="C150" s="238"/>
      <c r="D150" s="216" t="s">
        <v>277</v>
      </c>
      <c r="E150" s="238"/>
      <c r="F150" s="259" t="s">
        <v>336</v>
      </c>
      <c r="G150" s="238"/>
      <c r="H150" s="260">
        <v>123.34</v>
      </c>
      <c r="I150" s="242"/>
      <c r="J150" s="238"/>
      <c r="K150" s="238"/>
      <c r="L150" s="243"/>
      <c r="M150" s="244"/>
      <c r="N150" s="245"/>
      <c r="O150" s="245"/>
      <c r="P150" s="245"/>
      <c r="Q150" s="245"/>
      <c r="R150" s="245"/>
      <c r="S150" s="245"/>
      <c r="T150" s="246"/>
      <c r="AT150" s="247" t="s">
        <v>277</v>
      </c>
      <c r="AU150" s="247" t="s">
        <v>88</v>
      </c>
      <c r="AV150" s="13" t="s">
        <v>88</v>
      </c>
      <c r="AW150" s="13" t="s">
        <v>6</v>
      </c>
      <c r="AX150" s="13" t="s">
        <v>86</v>
      </c>
      <c r="AY150" s="247" t="s">
        <v>179</v>
      </c>
    </row>
    <row r="151" spans="2:65" s="1" customFormat="1" ht="22.5" customHeight="1">
      <c r="B151" s="43"/>
      <c r="C151" s="204" t="s">
        <v>337</v>
      </c>
      <c r="D151" s="204" t="s">
        <v>182</v>
      </c>
      <c r="E151" s="205" t="s">
        <v>338</v>
      </c>
      <c r="F151" s="206" t="s">
        <v>339</v>
      </c>
      <c r="G151" s="207" t="s">
        <v>287</v>
      </c>
      <c r="H151" s="208">
        <v>23.32</v>
      </c>
      <c r="I151" s="209"/>
      <c r="J151" s="210">
        <f>ROUND(I151*H151,2)</f>
        <v>0</v>
      </c>
      <c r="K151" s="206" t="s">
        <v>186</v>
      </c>
      <c r="L151" s="63"/>
      <c r="M151" s="211" t="s">
        <v>34</v>
      </c>
      <c r="N151" s="212" t="s">
        <v>49</v>
      </c>
      <c r="O151" s="44"/>
      <c r="P151" s="213">
        <f>O151*H151</f>
        <v>0</v>
      </c>
      <c r="Q151" s="213">
        <v>5.1999999999999998E-3</v>
      </c>
      <c r="R151" s="213">
        <f>Q151*H151</f>
        <v>0.121264</v>
      </c>
      <c r="S151" s="213">
        <v>0</v>
      </c>
      <c r="T151" s="214">
        <f>S151*H151</f>
        <v>0</v>
      </c>
      <c r="AR151" s="25" t="s">
        <v>203</v>
      </c>
      <c r="AT151" s="25" t="s">
        <v>182</v>
      </c>
      <c r="AU151" s="25" t="s">
        <v>88</v>
      </c>
      <c r="AY151" s="25" t="s">
        <v>179</v>
      </c>
      <c r="BE151" s="215">
        <f>IF(N151="základní",J151,0)</f>
        <v>0</v>
      </c>
      <c r="BF151" s="215">
        <f>IF(N151="snížená",J151,0)</f>
        <v>0</v>
      </c>
      <c r="BG151" s="215">
        <f>IF(N151="zákl. přenesená",J151,0)</f>
        <v>0</v>
      </c>
      <c r="BH151" s="215">
        <f>IF(N151="sníž. přenesená",J151,0)</f>
        <v>0</v>
      </c>
      <c r="BI151" s="215">
        <f>IF(N151="nulová",J151,0)</f>
        <v>0</v>
      </c>
      <c r="BJ151" s="25" t="s">
        <v>86</v>
      </c>
      <c r="BK151" s="215">
        <f>ROUND(I151*H151,2)</f>
        <v>0</v>
      </c>
      <c r="BL151" s="25" t="s">
        <v>203</v>
      </c>
      <c r="BM151" s="25" t="s">
        <v>340</v>
      </c>
    </row>
    <row r="152" spans="2:65" s="1" customFormat="1" ht="22.5" customHeight="1">
      <c r="B152" s="43"/>
      <c r="C152" s="204" t="s">
        <v>341</v>
      </c>
      <c r="D152" s="204" t="s">
        <v>182</v>
      </c>
      <c r="E152" s="205" t="s">
        <v>342</v>
      </c>
      <c r="F152" s="206" t="s">
        <v>343</v>
      </c>
      <c r="G152" s="207" t="s">
        <v>287</v>
      </c>
      <c r="H152" s="208">
        <v>1184.05</v>
      </c>
      <c r="I152" s="209"/>
      <c r="J152" s="210">
        <f>ROUND(I152*H152,2)</f>
        <v>0</v>
      </c>
      <c r="K152" s="206" t="s">
        <v>186</v>
      </c>
      <c r="L152" s="63"/>
      <c r="M152" s="211" t="s">
        <v>34</v>
      </c>
      <c r="N152" s="212" t="s">
        <v>49</v>
      </c>
      <c r="O152" s="44"/>
      <c r="P152" s="213">
        <f>O152*H152</f>
        <v>0</v>
      </c>
      <c r="Q152" s="213">
        <v>7.3499999999999998E-3</v>
      </c>
      <c r="R152" s="213">
        <f>Q152*H152</f>
        <v>8.7027675000000002</v>
      </c>
      <c r="S152" s="213">
        <v>0</v>
      </c>
      <c r="T152" s="214">
        <f>S152*H152</f>
        <v>0</v>
      </c>
      <c r="AR152" s="25" t="s">
        <v>203</v>
      </c>
      <c r="AT152" s="25" t="s">
        <v>182</v>
      </c>
      <c r="AU152" s="25" t="s">
        <v>88</v>
      </c>
      <c r="AY152" s="25" t="s">
        <v>179</v>
      </c>
      <c r="BE152" s="215">
        <f>IF(N152="základní",J152,0)</f>
        <v>0</v>
      </c>
      <c r="BF152" s="215">
        <f>IF(N152="snížená",J152,0)</f>
        <v>0</v>
      </c>
      <c r="BG152" s="215">
        <f>IF(N152="zákl. přenesená",J152,0)</f>
        <v>0</v>
      </c>
      <c r="BH152" s="215">
        <f>IF(N152="sníž. přenesená",J152,0)</f>
        <v>0</v>
      </c>
      <c r="BI152" s="215">
        <f>IF(N152="nulová",J152,0)</f>
        <v>0</v>
      </c>
      <c r="BJ152" s="25" t="s">
        <v>86</v>
      </c>
      <c r="BK152" s="215">
        <f>ROUND(I152*H152,2)</f>
        <v>0</v>
      </c>
      <c r="BL152" s="25" t="s">
        <v>203</v>
      </c>
      <c r="BM152" s="25" t="s">
        <v>344</v>
      </c>
    </row>
    <row r="153" spans="2:65" s="12" customFormat="1" ht="13.5">
      <c r="B153" s="226"/>
      <c r="C153" s="227"/>
      <c r="D153" s="219" t="s">
        <v>277</v>
      </c>
      <c r="E153" s="228" t="s">
        <v>34</v>
      </c>
      <c r="F153" s="229" t="s">
        <v>278</v>
      </c>
      <c r="G153" s="227"/>
      <c r="H153" s="230" t="s">
        <v>34</v>
      </c>
      <c r="I153" s="231"/>
      <c r="J153" s="227"/>
      <c r="K153" s="227"/>
      <c r="L153" s="232"/>
      <c r="M153" s="233"/>
      <c r="N153" s="234"/>
      <c r="O153" s="234"/>
      <c r="P153" s="234"/>
      <c r="Q153" s="234"/>
      <c r="R153" s="234"/>
      <c r="S153" s="234"/>
      <c r="T153" s="235"/>
      <c r="AT153" s="236" t="s">
        <v>277</v>
      </c>
      <c r="AU153" s="236" t="s">
        <v>88</v>
      </c>
      <c r="AV153" s="12" t="s">
        <v>86</v>
      </c>
      <c r="AW153" s="12" t="s">
        <v>41</v>
      </c>
      <c r="AX153" s="12" t="s">
        <v>78</v>
      </c>
      <c r="AY153" s="236" t="s">
        <v>179</v>
      </c>
    </row>
    <row r="154" spans="2:65" s="13" customFormat="1" ht="13.5">
      <c r="B154" s="237"/>
      <c r="C154" s="238"/>
      <c r="D154" s="219" t="s">
        <v>277</v>
      </c>
      <c r="E154" s="239" t="s">
        <v>34</v>
      </c>
      <c r="F154" s="240" t="s">
        <v>345</v>
      </c>
      <c r="G154" s="238"/>
      <c r="H154" s="241">
        <v>992.08299999999997</v>
      </c>
      <c r="I154" s="242"/>
      <c r="J154" s="238"/>
      <c r="K154" s="238"/>
      <c r="L154" s="243"/>
      <c r="M154" s="244"/>
      <c r="N154" s="245"/>
      <c r="O154" s="245"/>
      <c r="P154" s="245"/>
      <c r="Q154" s="245"/>
      <c r="R154" s="245"/>
      <c r="S154" s="245"/>
      <c r="T154" s="246"/>
      <c r="AT154" s="247" t="s">
        <v>277</v>
      </c>
      <c r="AU154" s="247" t="s">
        <v>88</v>
      </c>
      <c r="AV154" s="13" t="s">
        <v>88</v>
      </c>
      <c r="AW154" s="13" t="s">
        <v>41</v>
      </c>
      <c r="AX154" s="13" t="s">
        <v>78</v>
      </c>
      <c r="AY154" s="247" t="s">
        <v>179</v>
      </c>
    </row>
    <row r="155" spans="2:65" s="13" customFormat="1" ht="13.5">
      <c r="B155" s="237"/>
      <c r="C155" s="238"/>
      <c r="D155" s="219" t="s">
        <v>277</v>
      </c>
      <c r="E155" s="239" t="s">
        <v>34</v>
      </c>
      <c r="F155" s="240" t="s">
        <v>346</v>
      </c>
      <c r="G155" s="238"/>
      <c r="H155" s="241">
        <v>191.96700000000001</v>
      </c>
      <c r="I155" s="242"/>
      <c r="J155" s="238"/>
      <c r="K155" s="238"/>
      <c r="L155" s="243"/>
      <c r="M155" s="244"/>
      <c r="N155" s="245"/>
      <c r="O155" s="245"/>
      <c r="P155" s="245"/>
      <c r="Q155" s="245"/>
      <c r="R155" s="245"/>
      <c r="S155" s="245"/>
      <c r="T155" s="246"/>
      <c r="AT155" s="247" t="s">
        <v>277</v>
      </c>
      <c r="AU155" s="247" t="s">
        <v>88</v>
      </c>
      <c r="AV155" s="13" t="s">
        <v>88</v>
      </c>
      <c r="AW155" s="13" t="s">
        <v>41</v>
      </c>
      <c r="AX155" s="13" t="s">
        <v>78</v>
      </c>
      <c r="AY155" s="247" t="s">
        <v>179</v>
      </c>
    </row>
    <row r="156" spans="2:65" s="14" customFormat="1" ht="13.5">
      <c r="B156" s="248"/>
      <c r="C156" s="249"/>
      <c r="D156" s="216" t="s">
        <v>277</v>
      </c>
      <c r="E156" s="250" t="s">
        <v>34</v>
      </c>
      <c r="F156" s="251" t="s">
        <v>280</v>
      </c>
      <c r="G156" s="249"/>
      <c r="H156" s="252">
        <v>1184.05</v>
      </c>
      <c r="I156" s="253"/>
      <c r="J156" s="249"/>
      <c r="K156" s="249"/>
      <c r="L156" s="254"/>
      <c r="M156" s="255"/>
      <c r="N156" s="256"/>
      <c r="O156" s="256"/>
      <c r="P156" s="256"/>
      <c r="Q156" s="256"/>
      <c r="R156" s="256"/>
      <c r="S156" s="256"/>
      <c r="T156" s="257"/>
      <c r="AT156" s="258" t="s">
        <v>277</v>
      </c>
      <c r="AU156" s="258" t="s">
        <v>88</v>
      </c>
      <c r="AV156" s="14" t="s">
        <v>203</v>
      </c>
      <c r="AW156" s="14" t="s">
        <v>41</v>
      </c>
      <c r="AX156" s="14" t="s">
        <v>86</v>
      </c>
      <c r="AY156" s="258" t="s">
        <v>179</v>
      </c>
    </row>
    <row r="157" spans="2:65" s="1" customFormat="1" ht="22.5" customHeight="1">
      <c r="B157" s="43"/>
      <c r="C157" s="204" t="s">
        <v>347</v>
      </c>
      <c r="D157" s="204" t="s">
        <v>182</v>
      </c>
      <c r="E157" s="205" t="s">
        <v>348</v>
      </c>
      <c r="F157" s="206" t="s">
        <v>349</v>
      </c>
      <c r="G157" s="207" t="s">
        <v>287</v>
      </c>
      <c r="H157" s="208">
        <v>1273.0740000000001</v>
      </c>
      <c r="I157" s="209"/>
      <c r="J157" s="210">
        <f>ROUND(I157*H157,2)</f>
        <v>0</v>
      </c>
      <c r="K157" s="206" t="s">
        <v>186</v>
      </c>
      <c r="L157" s="63"/>
      <c r="M157" s="211" t="s">
        <v>34</v>
      </c>
      <c r="N157" s="212" t="s">
        <v>49</v>
      </c>
      <c r="O157" s="44"/>
      <c r="P157" s="213">
        <f>O157*H157</f>
        <v>0</v>
      </c>
      <c r="Q157" s="213">
        <v>2.5999999999999998E-4</v>
      </c>
      <c r="R157" s="213">
        <f>Q157*H157</f>
        <v>0.33099923999999997</v>
      </c>
      <c r="S157" s="213">
        <v>0</v>
      </c>
      <c r="T157" s="214">
        <f>S157*H157</f>
        <v>0</v>
      </c>
      <c r="AR157" s="25" t="s">
        <v>203</v>
      </c>
      <c r="AT157" s="25" t="s">
        <v>182</v>
      </c>
      <c r="AU157" s="25" t="s">
        <v>88</v>
      </c>
      <c r="AY157" s="25" t="s">
        <v>179</v>
      </c>
      <c r="BE157" s="215">
        <f>IF(N157="základní",J157,0)</f>
        <v>0</v>
      </c>
      <c r="BF157" s="215">
        <f>IF(N157="snížená",J157,0)</f>
        <v>0</v>
      </c>
      <c r="BG157" s="215">
        <f>IF(N157="zákl. přenesená",J157,0)</f>
        <v>0</v>
      </c>
      <c r="BH157" s="215">
        <f>IF(N157="sníž. přenesená",J157,0)</f>
        <v>0</v>
      </c>
      <c r="BI157" s="215">
        <f>IF(N157="nulová",J157,0)</f>
        <v>0</v>
      </c>
      <c r="BJ157" s="25" t="s">
        <v>86</v>
      </c>
      <c r="BK157" s="215">
        <f>ROUND(I157*H157,2)</f>
        <v>0</v>
      </c>
      <c r="BL157" s="25" t="s">
        <v>203</v>
      </c>
      <c r="BM157" s="25" t="s">
        <v>350</v>
      </c>
    </row>
    <row r="158" spans="2:65" s="12" customFormat="1" ht="13.5">
      <c r="B158" s="226"/>
      <c r="C158" s="227"/>
      <c r="D158" s="219" t="s">
        <v>277</v>
      </c>
      <c r="E158" s="228" t="s">
        <v>34</v>
      </c>
      <c r="F158" s="229" t="s">
        <v>319</v>
      </c>
      <c r="G158" s="227"/>
      <c r="H158" s="230" t="s">
        <v>34</v>
      </c>
      <c r="I158" s="231"/>
      <c r="J158" s="227"/>
      <c r="K158" s="227"/>
      <c r="L158" s="232"/>
      <c r="M158" s="233"/>
      <c r="N158" s="234"/>
      <c r="O158" s="234"/>
      <c r="P158" s="234"/>
      <c r="Q158" s="234"/>
      <c r="R158" s="234"/>
      <c r="S158" s="234"/>
      <c r="T158" s="235"/>
      <c r="AT158" s="236" t="s">
        <v>277</v>
      </c>
      <c r="AU158" s="236" t="s">
        <v>88</v>
      </c>
      <c r="AV158" s="12" t="s">
        <v>86</v>
      </c>
      <c r="AW158" s="12" t="s">
        <v>41</v>
      </c>
      <c r="AX158" s="12" t="s">
        <v>78</v>
      </c>
      <c r="AY158" s="236" t="s">
        <v>179</v>
      </c>
    </row>
    <row r="159" spans="2:65" s="13" customFormat="1" ht="13.5">
      <c r="B159" s="237"/>
      <c r="C159" s="238"/>
      <c r="D159" s="219" t="s">
        <v>277</v>
      </c>
      <c r="E159" s="239" t="s">
        <v>34</v>
      </c>
      <c r="F159" s="240" t="s">
        <v>351</v>
      </c>
      <c r="G159" s="238"/>
      <c r="H159" s="241">
        <v>89.024000000000001</v>
      </c>
      <c r="I159" s="242"/>
      <c r="J159" s="238"/>
      <c r="K159" s="238"/>
      <c r="L159" s="243"/>
      <c r="M159" s="244"/>
      <c r="N159" s="245"/>
      <c r="O159" s="245"/>
      <c r="P159" s="245"/>
      <c r="Q159" s="245"/>
      <c r="R159" s="245"/>
      <c r="S159" s="245"/>
      <c r="T159" s="246"/>
      <c r="AT159" s="247" t="s">
        <v>277</v>
      </c>
      <c r="AU159" s="247" t="s">
        <v>88</v>
      </c>
      <c r="AV159" s="13" t="s">
        <v>88</v>
      </c>
      <c r="AW159" s="13" t="s">
        <v>41</v>
      </c>
      <c r="AX159" s="13" t="s">
        <v>78</v>
      </c>
      <c r="AY159" s="247" t="s">
        <v>179</v>
      </c>
    </row>
    <row r="160" spans="2:65" s="12" customFormat="1" ht="13.5">
      <c r="B160" s="226"/>
      <c r="C160" s="227"/>
      <c r="D160" s="219" t="s">
        <v>277</v>
      </c>
      <c r="E160" s="228" t="s">
        <v>34</v>
      </c>
      <c r="F160" s="229" t="s">
        <v>278</v>
      </c>
      <c r="G160" s="227"/>
      <c r="H160" s="230" t="s">
        <v>34</v>
      </c>
      <c r="I160" s="231"/>
      <c r="J160" s="227"/>
      <c r="K160" s="227"/>
      <c r="L160" s="232"/>
      <c r="M160" s="233"/>
      <c r="N160" s="234"/>
      <c r="O160" s="234"/>
      <c r="P160" s="234"/>
      <c r="Q160" s="234"/>
      <c r="R160" s="234"/>
      <c r="S160" s="234"/>
      <c r="T160" s="235"/>
      <c r="AT160" s="236" t="s">
        <v>277</v>
      </c>
      <c r="AU160" s="236" t="s">
        <v>88</v>
      </c>
      <c r="AV160" s="12" t="s">
        <v>86</v>
      </c>
      <c r="AW160" s="12" t="s">
        <v>41</v>
      </c>
      <c r="AX160" s="12" t="s">
        <v>78</v>
      </c>
      <c r="AY160" s="236" t="s">
        <v>179</v>
      </c>
    </row>
    <row r="161" spans="2:65" s="13" customFormat="1" ht="13.5">
      <c r="B161" s="237"/>
      <c r="C161" s="238"/>
      <c r="D161" s="219" t="s">
        <v>277</v>
      </c>
      <c r="E161" s="239" t="s">
        <v>34</v>
      </c>
      <c r="F161" s="240" t="s">
        <v>352</v>
      </c>
      <c r="G161" s="238"/>
      <c r="H161" s="241">
        <v>1184.05</v>
      </c>
      <c r="I161" s="242"/>
      <c r="J161" s="238"/>
      <c r="K161" s="238"/>
      <c r="L161" s="243"/>
      <c r="M161" s="244"/>
      <c r="N161" s="245"/>
      <c r="O161" s="245"/>
      <c r="P161" s="245"/>
      <c r="Q161" s="245"/>
      <c r="R161" s="245"/>
      <c r="S161" s="245"/>
      <c r="T161" s="246"/>
      <c r="AT161" s="247" t="s">
        <v>277</v>
      </c>
      <c r="AU161" s="247" t="s">
        <v>88</v>
      </c>
      <c r="AV161" s="13" t="s">
        <v>88</v>
      </c>
      <c r="AW161" s="13" t="s">
        <v>41</v>
      </c>
      <c r="AX161" s="13" t="s">
        <v>78</v>
      </c>
      <c r="AY161" s="247" t="s">
        <v>179</v>
      </c>
    </row>
    <row r="162" spans="2:65" s="14" customFormat="1" ht="13.5">
      <c r="B162" s="248"/>
      <c r="C162" s="249"/>
      <c r="D162" s="216" t="s">
        <v>277</v>
      </c>
      <c r="E162" s="250" t="s">
        <v>34</v>
      </c>
      <c r="F162" s="251" t="s">
        <v>280</v>
      </c>
      <c r="G162" s="249"/>
      <c r="H162" s="252">
        <v>1273.0740000000001</v>
      </c>
      <c r="I162" s="253"/>
      <c r="J162" s="249"/>
      <c r="K162" s="249"/>
      <c r="L162" s="254"/>
      <c r="M162" s="255"/>
      <c r="N162" s="256"/>
      <c r="O162" s="256"/>
      <c r="P162" s="256"/>
      <c r="Q162" s="256"/>
      <c r="R162" s="256"/>
      <c r="S162" s="256"/>
      <c r="T162" s="257"/>
      <c r="AT162" s="258" t="s">
        <v>277</v>
      </c>
      <c r="AU162" s="258" t="s">
        <v>88</v>
      </c>
      <c r="AV162" s="14" t="s">
        <v>203</v>
      </c>
      <c r="AW162" s="14" t="s">
        <v>41</v>
      </c>
      <c r="AX162" s="14" t="s">
        <v>86</v>
      </c>
      <c r="AY162" s="258" t="s">
        <v>179</v>
      </c>
    </row>
    <row r="163" spans="2:65" s="1" customFormat="1" ht="22.5" customHeight="1">
      <c r="B163" s="43"/>
      <c r="C163" s="204" t="s">
        <v>353</v>
      </c>
      <c r="D163" s="204" t="s">
        <v>182</v>
      </c>
      <c r="E163" s="205" t="s">
        <v>354</v>
      </c>
      <c r="F163" s="206" t="s">
        <v>355</v>
      </c>
      <c r="G163" s="207" t="s">
        <v>287</v>
      </c>
      <c r="H163" s="208">
        <v>118.405</v>
      </c>
      <c r="I163" s="209"/>
      <c r="J163" s="210">
        <f>ROUND(I163*H163,2)</f>
        <v>0</v>
      </c>
      <c r="K163" s="206" t="s">
        <v>186</v>
      </c>
      <c r="L163" s="63"/>
      <c r="M163" s="211" t="s">
        <v>34</v>
      </c>
      <c r="N163" s="212" t="s">
        <v>49</v>
      </c>
      <c r="O163" s="44"/>
      <c r="P163" s="213">
        <f>O163*H163</f>
        <v>0</v>
      </c>
      <c r="Q163" s="213">
        <v>0.04</v>
      </c>
      <c r="R163" s="213">
        <f>Q163*H163</f>
        <v>4.7362000000000002</v>
      </c>
      <c r="S163" s="213">
        <v>0</v>
      </c>
      <c r="T163" s="214">
        <f>S163*H163</f>
        <v>0</v>
      </c>
      <c r="AR163" s="25" t="s">
        <v>203</v>
      </c>
      <c r="AT163" s="25" t="s">
        <v>182</v>
      </c>
      <c r="AU163" s="25" t="s">
        <v>88</v>
      </c>
      <c r="AY163" s="25" t="s">
        <v>179</v>
      </c>
      <c r="BE163" s="215">
        <f>IF(N163="základní",J163,0)</f>
        <v>0</v>
      </c>
      <c r="BF163" s="215">
        <f>IF(N163="snížená",J163,0)</f>
        <v>0</v>
      </c>
      <c r="BG163" s="215">
        <f>IF(N163="zákl. přenesená",J163,0)</f>
        <v>0</v>
      </c>
      <c r="BH163" s="215">
        <f>IF(N163="sníž. přenesená",J163,0)</f>
        <v>0</v>
      </c>
      <c r="BI163" s="215">
        <f>IF(N163="nulová",J163,0)</f>
        <v>0</v>
      </c>
      <c r="BJ163" s="25" t="s">
        <v>86</v>
      </c>
      <c r="BK163" s="215">
        <f>ROUND(I163*H163,2)</f>
        <v>0</v>
      </c>
      <c r="BL163" s="25" t="s">
        <v>203</v>
      </c>
      <c r="BM163" s="25" t="s">
        <v>356</v>
      </c>
    </row>
    <row r="164" spans="2:65" s="1" customFormat="1" ht="22.5" customHeight="1">
      <c r="B164" s="43"/>
      <c r="C164" s="204" t="s">
        <v>357</v>
      </c>
      <c r="D164" s="204" t="s">
        <v>182</v>
      </c>
      <c r="E164" s="205" t="s">
        <v>358</v>
      </c>
      <c r="F164" s="206" t="s">
        <v>359</v>
      </c>
      <c r="G164" s="207" t="s">
        <v>287</v>
      </c>
      <c r="H164" s="208">
        <v>291.17500000000001</v>
      </c>
      <c r="I164" s="209"/>
      <c r="J164" s="210">
        <f>ROUND(I164*H164,2)</f>
        <v>0</v>
      </c>
      <c r="K164" s="206" t="s">
        <v>186</v>
      </c>
      <c r="L164" s="63"/>
      <c r="M164" s="211" t="s">
        <v>34</v>
      </c>
      <c r="N164" s="212" t="s">
        <v>49</v>
      </c>
      <c r="O164" s="44"/>
      <c r="P164" s="213">
        <f>O164*H164</f>
        <v>0</v>
      </c>
      <c r="Q164" s="213">
        <v>4.8900000000000002E-3</v>
      </c>
      <c r="R164" s="213">
        <f>Q164*H164</f>
        <v>1.4238457500000001</v>
      </c>
      <c r="S164" s="213">
        <v>0</v>
      </c>
      <c r="T164" s="214">
        <f>S164*H164</f>
        <v>0</v>
      </c>
      <c r="AR164" s="25" t="s">
        <v>203</v>
      </c>
      <c r="AT164" s="25" t="s">
        <v>182</v>
      </c>
      <c r="AU164" s="25" t="s">
        <v>88</v>
      </c>
      <c r="AY164" s="25" t="s">
        <v>179</v>
      </c>
      <c r="BE164" s="215">
        <f>IF(N164="základní",J164,0)</f>
        <v>0</v>
      </c>
      <c r="BF164" s="215">
        <f>IF(N164="snížená",J164,0)</f>
        <v>0</v>
      </c>
      <c r="BG164" s="215">
        <f>IF(N164="zákl. přenesená",J164,0)</f>
        <v>0</v>
      </c>
      <c r="BH164" s="215">
        <f>IF(N164="sníž. přenesená",J164,0)</f>
        <v>0</v>
      </c>
      <c r="BI164" s="215">
        <f>IF(N164="nulová",J164,0)</f>
        <v>0</v>
      </c>
      <c r="BJ164" s="25" t="s">
        <v>86</v>
      </c>
      <c r="BK164" s="215">
        <f>ROUND(I164*H164,2)</f>
        <v>0</v>
      </c>
      <c r="BL164" s="25" t="s">
        <v>203</v>
      </c>
      <c r="BM164" s="25" t="s">
        <v>360</v>
      </c>
    </row>
    <row r="165" spans="2:65" s="12" customFormat="1" ht="13.5">
      <c r="B165" s="226"/>
      <c r="C165" s="227"/>
      <c r="D165" s="219" t="s">
        <v>277</v>
      </c>
      <c r="E165" s="228" t="s">
        <v>34</v>
      </c>
      <c r="F165" s="229" t="s">
        <v>278</v>
      </c>
      <c r="G165" s="227"/>
      <c r="H165" s="230" t="s">
        <v>34</v>
      </c>
      <c r="I165" s="231"/>
      <c r="J165" s="227"/>
      <c r="K165" s="227"/>
      <c r="L165" s="232"/>
      <c r="M165" s="233"/>
      <c r="N165" s="234"/>
      <c r="O165" s="234"/>
      <c r="P165" s="234"/>
      <c r="Q165" s="234"/>
      <c r="R165" s="234"/>
      <c r="S165" s="234"/>
      <c r="T165" s="235"/>
      <c r="AT165" s="236" t="s">
        <v>277</v>
      </c>
      <c r="AU165" s="236" t="s">
        <v>88</v>
      </c>
      <c r="AV165" s="12" t="s">
        <v>86</v>
      </c>
      <c r="AW165" s="12" t="s">
        <v>41</v>
      </c>
      <c r="AX165" s="12" t="s">
        <v>78</v>
      </c>
      <c r="AY165" s="236" t="s">
        <v>179</v>
      </c>
    </row>
    <row r="166" spans="2:65" s="13" customFormat="1" ht="13.5">
      <c r="B166" s="237"/>
      <c r="C166" s="238"/>
      <c r="D166" s="219" t="s">
        <v>277</v>
      </c>
      <c r="E166" s="239" t="s">
        <v>34</v>
      </c>
      <c r="F166" s="240" t="s">
        <v>361</v>
      </c>
      <c r="G166" s="238"/>
      <c r="H166" s="241">
        <v>99.207999999999998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AT166" s="247" t="s">
        <v>277</v>
      </c>
      <c r="AU166" s="247" t="s">
        <v>88</v>
      </c>
      <c r="AV166" s="13" t="s">
        <v>88</v>
      </c>
      <c r="AW166" s="13" t="s">
        <v>41</v>
      </c>
      <c r="AX166" s="13" t="s">
        <v>78</v>
      </c>
      <c r="AY166" s="247" t="s">
        <v>179</v>
      </c>
    </row>
    <row r="167" spans="2:65" s="13" customFormat="1" ht="13.5">
      <c r="B167" s="237"/>
      <c r="C167" s="238"/>
      <c r="D167" s="219" t="s">
        <v>277</v>
      </c>
      <c r="E167" s="239" t="s">
        <v>34</v>
      </c>
      <c r="F167" s="240" t="s">
        <v>346</v>
      </c>
      <c r="G167" s="238"/>
      <c r="H167" s="241">
        <v>191.96700000000001</v>
      </c>
      <c r="I167" s="242"/>
      <c r="J167" s="238"/>
      <c r="K167" s="238"/>
      <c r="L167" s="243"/>
      <c r="M167" s="244"/>
      <c r="N167" s="245"/>
      <c r="O167" s="245"/>
      <c r="P167" s="245"/>
      <c r="Q167" s="245"/>
      <c r="R167" s="245"/>
      <c r="S167" s="245"/>
      <c r="T167" s="246"/>
      <c r="AT167" s="247" t="s">
        <v>277</v>
      </c>
      <c r="AU167" s="247" t="s">
        <v>88</v>
      </c>
      <c r="AV167" s="13" t="s">
        <v>88</v>
      </c>
      <c r="AW167" s="13" t="s">
        <v>41</v>
      </c>
      <c r="AX167" s="13" t="s">
        <v>78</v>
      </c>
      <c r="AY167" s="247" t="s">
        <v>179</v>
      </c>
    </row>
    <row r="168" spans="2:65" s="14" customFormat="1" ht="13.5">
      <c r="B168" s="248"/>
      <c r="C168" s="249"/>
      <c r="D168" s="216" t="s">
        <v>277</v>
      </c>
      <c r="E168" s="250" t="s">
        <v>34</v>
      </c>
      <c r="F168" s="251" t="s">
        <v>280</v>
      </c>
      <c r="G168" s="249"/>
      <c r="H168" s="252">
        <v>291.17500000000001</v>
      </c>
      <c r="I168" s="253"/>
      <c r="J168" s="249"/>
      <c r="K168" s="249"/>
      <c r="L168" s="254"/>
      <c r="M168" s="255"/>
      <c r="N168" s="256"/>
      <c r="O168" s="256"/>
      <c r="P168" s="256"/>
      <c r="Q168" s="256"/>
      <c r="R168" s="256"/>
      <c r="S168" s="256"/>
      <c r="T168" s="257"/>
      <c r="AT168" s="258" t="s">
        <v>277</v>
      </c>
      <c r="AU168" s="258" t="s">
        <v>88</v>
      </c>
      <c r="AV168" s="14" t="s">
        <v>203</v>
      </c>
      <c r="AW168" s="14" t="s">
        <v>41</v>
      </c>
      <c r="AX168" s="14" t="s">
        <v>86</v>
      </c>
      <c r="AY168" s="258" t="s">
        <v>179</v>
      </c>
    </row>
    <row r="169" spans="2:65" s="1" customFormat="1" ht="31.5" customHeight="1">
      <c r="B169" s="43"/>
      <c r="C169" s="204" t="s">
        <v>9</v>
      </c>
      <c r="D169" s="204" t="s">
        <v>182</v>
      </c>
      <c r="E169" s="205" t="s">
        <v>362</v>
      </c>
      <c r="F169" s="206" t="s">
        <v>363</v>
      </c>
      <c r="G169" s="207" t="s">
        <v>287</v>
      </c>
      <c r="H169" s="208">
        <v>1273.0740000000001</v>
      </c>
      <c r="I169" s="209"/>
      <c r="J169" s="210">
        <f>ROUND(I169*H169,2)</f>
        <v>0</v>
      </c>
      <c r="K169" s="206" t="s">
        <v>364</v>
      </c>
      <c r="L169" s="63"/>
      <c r="M169" s="211" t="s">
        <v>34</v>
      </c>
      <c r="N169" s="212" t="s">
        <v>49</v>
      </c>
      <c r="O169" s="44"/>
      <c r="P169" s="213">
        <f>O169*H169</f>
        <v>0</v>
      </c>
      <c r="Q169" s="213">
        <v>0</v>
      </c>
      <c r="R169" s="213">
        <f>Q169*H169</f>
        <v>0</v>
      </c>
      <c r="S169" s="213">
        <v>0</v>
      </c>
      <c r="T169" s="214">
        <f>S169*H169</f>
        <v>0</v>
      </c>
      <c r="AR169" s="25" t="s">
        <v>203</v>
      </c>
      <c r="AT169" s="25" t="s">
        <v>182</v>
      </c>
      <c r="AU169" s="25" t="s">
        <v>88</v>
      </c>
      <c r="AY169" s="25" t="s">
        <v>179</v>
      </c>
      <c r="BE169" s="215">
        <f>IF(N169="základní",J169,0)</f>
        <v>0</v>
      </c>
      <c r="BF169" s="215">
        <f>IF(N169="snížená",J169,0)</f>
        <v>0</v>
      </c>
      <c r="BG169" s="215">
        <f>IF(N169="zákl. přenesená",J169,0)</f>
        <v>0</v>
      </c>
      <c r="BH169" s="215">
        <f>IF(N169="sníž. přenesená",J169,0)</f>
        <v>0</v>
      </c>
      <c r="BI169" s="215">
        <f>IF(N169="nulová",J169,0)</f>
        <v>0</v>
      </c>
      <c r="BJ169" s="25" t="s">
        <v>86</v>
      </c>
      <c r="BK169" s="215">
        <f>ROUND(I169*H169,2)</f>
        <v>0</v>
      </c>
      <c r="BL169" s="25" t="s">
        <v>203</v>
      </c>
      <c r="BM169" s="25" t="s">
        <v>365</v>
      </c>
    </row>
    <row r="170" spans="2:65" s="12" customFormat="1" ht="13.5">
      <c r="B170" s="226"/>
      <c r="C170" s="227"/>
      <c r="D170" s="219" t="s">
        <v>277</v>
      </c>
      <c r="E170" s="228" t="s">
        <v>34</v>
      </c>
      <c r="F170" s="229" t="s">
        <v>366</v>
      </c>
      <c r="G170" s="227"/>
      <c r="H170" s="230" t="s">
        <v>34</v>
      </c>
      <c r="I170" s="231"/>
      <c r="J170" s="227"/>
      <c r="K170" s="227"/>
      <c r="L170" s="232"/>
      <c r="M170" s="233"/>
      <c r="N170" s="234"/>
      <c r="O170" s="234"/>
      <c r="P170" s="234"/>
      <c r="Q170" s="234"/>
      <c r="R170" s="234"/>
      <c r="S170" s="234"/>
      <c r="T170" s="235"/>
      <c r="AT170" s="236" t="s">
        <v>277</v>
      </c>
      <c r="AU170" s="236" t="s">
        <v>88</v>
      </c>
      <c r="AV170" s="12" t="s">
        <v>86</v>
      </c>
      <c r="AW170" s="12" t="s">
        <v>41</v>
      </c>
      <c r="AX170" s="12" t="s">
        <v>78</v>
      </c>
      <c r="AY170" s="236" t="s">
        <v>179</v>
      </c>
    </row>
    <row r="171" spans="2:65" s="13" customFormat="1" ht="13.5">
      <c r="B171" s="237"/>
      <c r="C171" s="238"/>
      <c r="D171" s="219" t="s">
        <v>277</v>
      </c>
      <c r="E171" s="239" t="s">
        <v>34</v>
      </c>
      <c r="F171" s="240" t="s">
        <v>367</v>
      </c>
      <c r="G171" s="238"/>
      <c r="H171" s="241">
        <v>1273.0740000000001</v>
      </c>
      <c r="I171" s="242"/>
      <c r="J171" s="238"/>
      <c r="K171" s="238"/>
      <c r="L171" s="243"/>
      <c r="M171" s="244"/>
      <c r="N171" s="245"/>
      <c r="O171" s="245"/>
      <c r="P171" s="245"/>
      <c r="Q171" s="245"/>
      <c r="R171" s="245"/>
      <c r="S171" s="245"/>
      <c r="T171" s="246"/>
      <c r="AT171" s="247" t="s">
        <v>277</v>
      </c>
      <c r="AU171" s="247" t="s">
        <v>88</v>
      </c>
      <c r="AV171" s="13" t="s">
        <v>88</v>
      </c>
      <c r="AW171" s="13" t="s">
        <v>41</v>
      </c>
      <c r="AX171" s="13" t="s">
        <v>78</v>
      </c>
      <c r="AY171" s="247" t="s">
        <v>179</v>
      </c>
    </row>
    <row r="172" spans="2:65" s="14" customFormat="1" ht="13.5">
      <c r="B172" s="248"/>
      <c r="C172" s="249"/>
      <c r="D172" s="216" t="s">
        <v>277</v>
      </c>
      <c r="E172" s="250" t="s">
        <v>34</v>
      </c>
      <c r="F172" s="251" t="s">
        <v>280</v>
      </c>
      <c r="G172" s="249"/>
      <c r="H172" s="252">
        <v>1273.0740000000001</v>
      </c>
      <c r="I172" s="253"/>
      <c r="J172" s="249"/>
      <c r="K172" s="249"/>
      <c r="L172" s="254"/>
      <c r="M172" s="255"/>
      <c r="N172" s="256"/>
      <c r="O172" s="256"/>
      <c r="P172" s="256"/>
      <c r="Q172" s="256"/>
      <c r="R172" s="256"/>
      <c r="S172" s="256"/>
      <c r="T172" s="257"/>
      <c r="AT172" s="258" t="s">
        <v>277</v>
      </c>
      <c r="AU172" s="258" t="s">
        <v>88</v>
      </c>
      <c r="AV172" s="14" t="s">
        <v>203</v>
      </c>
      <c r="AW172" s="14" t="s">
        <v>41</v>
      </c>
      <c r="AX172" s="14" t="s">
        <v>86</v>
      </c>
      <c r="AY172" s="258" t="s">
        <v>179</v>
      </c>
    </row>
    <row r="173" spans="2:65" s="1" customFormat="1" ht="22.5" customHeight="1">
      <c r="B173" s="43"/>
      <c r="C173" s="204" t="s">
        <v>368</v>
      </c>
      <c r="D173" s="204" t="s">
        <v>182</v>
      </c>
      <c r="E173" s="205" t="s">
        <v>369</v>
      </c>
      <c r="F173" s="206" t="s">
        <v>370</v>
      </c>
      <c r="G173" s="207" t="s">
        <v>287</v>
      </c>
      <c r="H173" s="208">
        <v>1273.0740000000001</v>
      </c>
      <c r="I173" s="209"/>
      <c r="J173" s="210">
        <f>ROUND(I173*H173,2)</f>
        <v>0</v>
      </c>
      <c r="K173" s="206" t="s">
        <v>186</v>
      </c>
      <c r="L173" s="63"/>
      <c r="M173" s="211" t="s">
        <v>34</v>
      </c>
      <c r="N173" s="212" t="s">
        <v>49</v>
      </c>
      <c r="O173" s="44"/>
      <c r="P173" s="213">
        <f>O173*H173</f>
        <v>0</v>
      </c>
      <c r="Q173" s="213">
        <v>3.0000000000000001E-3</v>
      </c>
      <c r="R173" s="213">
        <f>Q173*H173</f>
        <v>3.8192220000000003</v>
      </c>
      <c r="S173" s="213">
        <v>0</v>
      </c>
      <c r="T173" s="214">
        <f>S173*H173</f>
        <v>0</v>
      </c>
      <c r="AR173" s="25" t="s">
        <v>203</v>
      </c>
      <c r="AT173" s="25" t="s">
        <v>182</v>
      </c>
      <c r="AU173" s="25" t="s">
        <v>88</v>
      </c>
      <c r="AY173" s="25" t="s">
        <v>179</v>
      </c>
      <c r="BE173" s="215">
        <f>IF(N173="základní",J173,0)</f>
        <v>0</v>
      </c>
      <c r="BF173" s="215">
        <f>IF(N173="snížená",J173,0)</f>
        <v>0</v>
      </c>
      <c r="BG173" s="215">
        <f>IF(N173="zákl. přenesená",J173,0)</f>
        <v>0</v>
      </c>
      <c r="BH173" s="215">
        <f>IF(N173="sníž. přenesená",J173,0)</f>
        <v>0</v>
      </c>
      <c r="BI173" s="215">
        <f>IF(N173="nulová",J173,0)</f>
        <v>0</v>
      </c>
      <c r="BJ173" s="25" t="s">
        <v>86</v>
      </c>
      <c r="BK173" s="215">
        <f>ROUND(I173*H173,2)</f>
        <v>0</v>
      </c>
      <c r="BL173" s="25" t="s">
        <v>203</v>
      </c>
      <c r="BM173" s="25" t="s">
        <v>371</v>
      </c>
    </row>
    <row r="174" spans="2:65" s="1" customFormat="1" ht="22.5" customHeight="1">
      <c r="B174" s="43"/>
      <c r="C174" s="204" t="s">
        <v>372</v>
      </c>
      <c r="D174" s="204" t="s">
        <v>182</v>
      </c>
      <c r="E174" s="205" t="s">
        <v>373</v>
      </c>
      <c r="F174" s="206" t="s">
        <v>374</v>
      </c>
      <c r="G174" s="207" t="s">
        <v>287</v>
      </c>
      <c r="H174" s="208">
        <v>1184.05</v>
      </c>
      <c r="I174" s="209"/>
      <c r="J174" s="210">
        <f>ROUND(I174*H174,2)</f>
        <v>0</v>
      </c>
      <c r="K174" s="206" t="s">
        <v>186</v>
      </c>
      <c r="L174" s="63"/>
      <c r="M174" s="211" t="s">
        <v>34</v>
      </c>
      <c r="N174" s="212" t="s">
        <v>49</v>
      </c>
      <c r="O174" s="44"/>
      <c r="P174" s="213">
        <f>O174*H174</f>
        <v>0</v>
      </c>
      <c r="Q174" s="213">
        <v>1.575E-2</v>
      </c>
      <c r="R174" s="213">
        <f>Q174*H174</f>
        <v>18.648787500000001</v>
      </c>
      <c r="S174" s="213">
        <v>0</v>
      </c>
      <c r="T174" s="214">
        <f>S174*H174</f>
        <v>0</v>
      </c>
      <c r="AR174" s="25" t="s">
        <v>203</v>
      </c>
      <c r="AT174" s="25" t="s">
        <v>182</v>
      </c>
      <c r="AU174" s="25" t="s">
        <v>88</v>
      </c>
      <c r="AY174" s="25" t="s">
        <v>179</v>
      </c>
      <c r="BE174" s="215">
        <f>IF(N174="základní",J174,0)</f>
        <v>0</v>
      </c>
      <c r="BF174" s="215">
        <f>IF(N174="snížená",J174,0)</f>
        <v>0</v>
      </c>
      <c r="BG174" s="215">
        <f>IF(N174="zákl. přenesená",J174,0)</f>
        <v>0</v>
      </c>
      <c r="BH174" s="215">
        <f>IF(N174="sníž. přenesená",J174,0)</f>
        <v>0</v>
      </c>
      <c r="BI174" s="215">
        <f>IF(N174="nulová",J174,0)</f>
        <v>0</v>
      </c>
      <c r="BJ174" s="25" t="s">
        <v>86</v>
      </c>
      <c r="BK174" s="215">
        <f>ROUND(I174*H174,2)</f>
        <v>0</v>
      </c>
      <c r="BL174" s="25" t="s">
        <v>203</v>
      </c>
      <c r="BM174" s="25" t="s">
        <v>375</v>
      </c>
    </row>
    <row r="175" spans="2:65" s="12" customFormat="1" ht="13.5">
      <c r="B175" s="226"/>
      <c r="C175" s="227"/>
      <c r="D175" s="219" t="s">
        <v>277</v>
      </c>
      <c r="E175" s="228" t="s">
        <v>34</v>
      </c>
      <c r="F175" s="229" t="s">
        <v>278</v>
      </c>
      <c r="G175" s="227"/>
      <c r="H175" s="230" t="s">
        <v>34</v>
      </c>
      <c r="I175" s="231"/>
      <c r="J175" s="227"/>
      <c r="K175" s="227"/>
      <c r="L175" s="232"/>
      <c r="M175" s="233"/>
      <c r="N175" s="234"/>
      <c r="O175" s="234"/>
      <c r="P175" s="234"/>
      <c r="Q175" s="234"/>
      <c r="R175" s="234"/>
      <c r="S175" s="234"/>
      <c r="T175" s="235"/>
      <c r="AT175" s="236" t="s">
        <v>277</v>
      </c>
      <c r="AU175" s="236" t="s">
        <v>88</v>
      </c>
      <c r="AV175" s="12" t="s">
        <v>86</v>
      </c>
      <c r="AW175" s="12" t="s">
        <v>41</v>
      </c>
      <c r="AX175" s="12" t="s">
        <v>78</v>
      </c>
      <c r="AY175" s="236" t="s">
        <v>179</v>
      </c>
    </row>
    <row r="176" spans="2:65" s="13" customFormat="1" ht="13.5">
      <c r="B176" s="237"/>
      <c r="C176" s="238"/>
      <c r="D176" s="219" t="s">
        <v>277</v>
      </c>
      <c r="E176" s="239" t="s">
        <v>34</v>
      </c>
      <c r="F176" s="240" t="s">
        <v>345</v>
      </c>
      <c r="G176" s="238"/>
      <c r="H176" s="241">
        <v>992.08299999999997</v>
      </c>
      <c r="I176" s="242"/>
      <c r="J176" s="238"/>
      <c r="K176" s="238"/>
      <c r="L176" s="243"/>
      <c r="M176" s="244"/>
      <c r="N176" s="245"/>
      <c r="O176" s="245"/>
      <c r="P176" s="245"/>
      <c r="Q176" s="245"/>
      <c r="R176" s="245"/>
      <c r="S176" s="245"/>
      <c r="T176" s="246"/>
      <c r="AT176" s="247" t="s">
        <v>277</v>
      </c>
      <c r="AU176" s="247" t="s">
        <v>88</v>
      </c>
      <c r="AV176" s="13" t="s">
        <v>88</v>
      </c>
      <c r="AW176" s="13" t="s">
        <v>41</v>
      </c>
      <c r="AX176" s="13" t="s">
        <v>78</v>
      </c>
      <c r="AY176" s="247" t="s">
        <v>179</v>
      </c>
    </row>
    <row r="177" spans="2:65" s="13" customFormat="1" ht="13.5">
      <c r="B177" s="237"/>
      <c r="C177" s="238"/>
      <c r="D177" s="219" t="s">
        <v>277</v>
      </c>
      <c r="E177" s="239" t="s">
        <v>34</v>
      </c>
      <c r="F177" s="240" t="s">
        <v>346</v>
      </c>
      <c r="G177" s="238"/>
      <c r="H177" s="241">
        <v>191.96700000000001</v>
      </c>
      <c r="I177" s="242"/>
      <c r="J177" s="238"/>
      <c r="K177" s="238"/>
      <c r="L177" s="243"/>
      <c r="M177" s="244"/>
      <c r="N177" s="245"/>
      <c r="O177" s="245"/>
      <c r="P177" s="245"/>
      <c r="Q177" s="245"/>
      <c r="R177" s="245"/>
      <c r="S177" s="245"/>
      <c r="T177" s="246"/>
      <c r="AT177" s="247" t="s">
        <v>277</v>
      </c>
      <c r="AU177" s="247" t="s">
        <v>88</v>
      </c>
      <c r="AV177" s="13" t="s">
        <v>88</v>
      </c>
      <c r="AW177" s="13" t="s">
        <v>41</v>
      </c>
      <c r="AX177" s="13" t="s">
        <v>78</v>
      </c>
      <c r="AY177" s="247" t="s">
        <v>179</v>
      </c>
    </row>
    <row r="178" spans="2:65" s="14" customFormat="1" ht="13.5">
      <c r="B178" s="248"/>
      <c r="C178" s="249"/>
      <c r="D178" s="216" t="s">
        <v>277</v>
      </c>
      <c r="E178" s="250" t="s">
        <v>34</v>
      </c>
      <c r="F178" s="251" t="s">
        <v>280</v>
      </c>
      <c r="G178" s="249"/>
      <c r="H178" s="252">
        <v>1184.05</v>
      </c>
      <c r="I178" s="253"/>
      <c r="J178" s="249"/>
      <c r="K178" s="249"/>
      <c r="L178" s="254"/>
      <c r="M178" s="255"/>
      <c r="N178" s="256"/>
      <c r="O178" s="256"/>
      <c r="P178" s="256"/>
      <c r="Q178" s="256"/>
      <c r="R178" s="256"/>
      <c r="S178" s="256"/>
      <c r="T178" s="257"/>
      <c r="AT178" s="258" t="s">
        <v>277</v>
      </c>
      <c r="AU178" s="258" t="s">
        <v>88</v>
      </c>
      <c r="AV178" s="14" t="s">
        <v>203</v>
      </c>
      <c r="AW178" s="14" t="s">
        <v>41</v>
      </c>
      <c r="AX178" s="14" t="s">
        <v>86</v>
      </c>
      <c r="AY178" s="258" t="s">
        <v>179</v>
      </c>
    </row>
    <row r="179" spans="2:65" s="1" customFormat="1" ht="31.5" customHeight="1">
      <c r="B179" s="43"/>
      <c r="C179" s="204" t="s">
        <v>376</v>
      </c>
      <c r="D179" s="204" t="s">
        <v>182</v>
      </c>
      <c r="E179" s="205" t="s">
        <v>377</v>
      </c>
      <c r="F179" s="206" t="s">
        <v>378</v>
      </c>
      <c r="G179" s="207" t="s">
        <v>287</v>
      </c>
      <c r="H179" s="208">
        <v>2368.1</v>
      </c>
      <c r="I179" s="209"/>
      <c r="J179" s="210">
        <f>ROUND(I179*H179,2)</f>
        <v>0</v>
      </c>
      <c r="K179" s="206" t="s">
        <v>186</v>
      </c>
      <c r="L179" s="63"/>
      <c r="M179" s="211" t="s">
        <v>34</v>
      </c>
      <c r="N179" s="212" t="s">
        <v>49</v>
      </c>
      <c r="O179" s="44"/>
      <c r="P179" s="213">
        <f>O179*H179</f>
        <v>0</v>
      </c>
      <c r="Q179" s="213">
        <v>7.9000000000000008E-3</v>
      </c>
      <c r="R179" s="213">
        <f>Q179*H179</f>
        <v>18.707990000000002</v>
      </c>
      <c r="S179" s="213">
        <v>0</v>
      </c>
      <c r="T179" s="214">
        <f>S179*H179</f>
        <v>0</v>
      </c>
      <c r="AR179" s="25" t="s">
        <v>203</v>
      </c>
      <c r="AT179" s="25" t="s">
        <v>182</v>
      </c>
      <c r="AU179" s="25" t="s">
        <v>88</v>
      </c>
      <c r="AY179" s="25" t="s">
        <v>179</v>
      </c>
      <c r="BE179" s="215">
        <f>IF(N179="základní",J179,0)</f>
        <v>0</v>
      </c>
      <c r="BF179" s="215">
        <f>IF(N179="snížená",J179,0)</f>
        <v>0</v>
      </c>
      <c r="BG179" s="215">
        <f>IF(N179="zákl. přenesená",J179,0)</f>
        <v>0</v>
      </c>
      <c r="BH179" s="215">
        <f>IF(N179="sníž. přenesená",J179,0)</f>
        <v>0</v>
      </c>
      <c r="BI179" s="215">
        <f>IF(N179="nulová",J179,0)</f>
        <v>0</v>
      </c>
      <c r="BJ179" s="25" t="s">
        <v>86</v>
      </c>
      <c r="BK179" s="215">
        <f>ROUND(I179*H179,2)</f>
        <v>0</v>
      </c>
      <c r="BL179" s="25" t="s">
        <v>203</v>
      </c>
      <c r="BM179" s="25" t="s">
        <v>379</v>
      </c>
    </row>
    <row r="180" spans="2:65" s="13" customFormat="1" ht="13.5">
      <c r="B180" s="237"/>
      <c r="C180" s="238"/>
      <c r="D180" s="216" t="s">
        <v>277</v>
      </c>
      <c r="E180" s="238"/>
      <c r="F180" s="259" t="s">
        <v>380</v>
      </c>
      <c r="G180" s="238"/>
      <c r="H180" s="260">
        <v>2368.1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AT180" s="247" t="s">
        <v>277</v>
      </c>
      <c r="AU180" s="247" t="s">
        <v>88</v>
      </c>
      <c r="AV180" s="13" t="s">
        <v>88</v>
      </c>
      <c r="AW180" s="13" t="s">
        <v>6</v>
      </c>
      <c r="AX180" s="13" t="s">
        <v>86</v>
      </c>
      <c r="AY180" s="247" t="s">
        <v>179</v>
      </c>
    </row>
    <row r="181" spans="2:65" s="1" customFormat="1" ht="22.5" customHeight="1">
      <c r="B181" s="43"/>
      <c r="C181" s="204" t="s">
        <v>381</v>
      </c>
      <c r="D181" s="204" t="s">
        <v>182</v>
      </c>
      <c r="E181" s="205" t="s">
        <v>382</v>
      </c>
      <c r="F181" s="206" t="s">
        <v>383</v>
      </c>
      <c r="G181" s="207" t="s">
        <v>287</v>
      </c>
      <c r="H181" s="208">
        <v>17.100000000000001</v>
      </c>
      <c r="I181" s="209"/>
      <c r="J181" s="210">
        <f>ROUND(I181*H181,2)</f>
        <v>0</v>
      </c>
      <c r="K181" s="206" t="s">
        <v>186</v>
      </c>
      <c r="L181" s="63"/>
      <c r="M181" s="211" t="s">
        <v>34</v>
      </c>
      <c r="N181" s="212" t="s">
        <v>49</v>
      </c>
      <c r="O181" s="44"/>
      <c r="P181" s="213">
        <f>O181*H181</f>
        <v>0</v>
      </c>
      <c r="Q181" s="213">
        <v>3.3579999999999999E-2</v>
      </c>
      <c r="R181" s="213">
        <f>Q181*H181</f>
        <v>0.57421800000000001</v>
      </c>
      <c r="S181" s="213">
        <v>0</v>
      </c>
      <c r="T181" s="214">
        <f>S181*H181</f>
        <v>0</v>
      </c>
      <c r="AR181" s="25" t="s">
        <v>203</v>
      </c>
      <c r="AT181" s="25" t="s">
        <v>182</v>
      </c>
      <c r="AU181" s="25" t="s">
        <v>88</v>
      </c>
      <c r="AY181" s="25" t="s">
        <v>179</v>
      </c>
      <c r="BE181" s="215">
        <f>IF(N181="základní",J181,0)</f>
        <v>0</v>
      </c>
      <c r="BF181" s="215">
        <f>IF(N181="snížená",J181,0)</f>
        <v>0</v>
      </c>
      <c r="BG181" s="215">
        <f>IF(N181="zákl. přenesená",J181,0)</f>
        <v>0</v>
      </c>
      <c r="BH181" s="215">
        <f>IF(N181="sníž. přenesená",J181,0)</f>
        <v>0</v>
      </c>
      <c r="BI181" s="215">
        <f>IF(N181="nulová",J181,0)</f>
        <v>0</v>
      </c>
      <c r="BJ181" s="25" t="s">
        <v>86</v>
      </c>
      <c r="BK181" s="215">
        <f>ROUND(I181*H181,2)</f>
        <v>0</v>
      </c>
      <c r="BL181" s="25" t="s">
        <v>203</v>
      </c>
      <c r="BM181" s="25" t="s">
        <v>384</v>
      </c>
    </row>
    <row r="182" spans="2:65" s="1" customFormat="1" ht="22.5" customHeight="1">
      <c r="B182" s="43"/>
      <c r="C182" s="204" t="s">
        <v>385</v>
      </c>
      <c r="D182" s="204" t="s">
        <v>182</v>
      </c>
      <c r="E182" s="205" t="s">
        <v>386</v>
      </c>
      <c r="F182" s="206" t="s">
        <v>387</v>
      </c>
      <c r="G182" s="207" t="s">
        <v>287</v>
      </c>
      <c r="H182" s="208">
        <v>89.024000000000001</v>
      </c>
      <c r="I182" s="209"/>
      <c r="J182" s="210">
        <f>ROUND(I182*H182,2)</f>
        <v>0</v>
      </c>
      <c r="K182" s="206" t="s">
        <v>186</v>
      </c>
      <c r="L182" s="63"/>
      <c r="M182" s="211" t="s">
        <v>34</v>
      </c>
      <c r="N182" s="212" t="s">
        <v>49</v>
      </c>
      <c r="O182" s="44"/>
      <c r="P182" s="213">
        <f>O182*H182</f>
        <v>0</v>
      </c>
      <c r="Q182" s="213">
        <v>5.1999999999999998E-3</v>
      </c>
      <c r="R182" s="213">
        <f>Q182*H182</f>
        <v>0.46292479999999997</v>
      </c>
      <c r="S182" s="213">
        <v>0</v>
      </c>
      <c r="T182" s="214">
        <f>S182*H182</f>
        <v>0</v>
      </c>
      <c r="AR182" s="25" t="s">
        <v>203</v>
      </c>
      <c r="AT182" s="25" t="s">
        <v>182</v>
      </c>
      <c r="AU182" s="25" t="s">
        <v>88</v>
      </c>
      <c r="AY182" s="25" t="s">
        <v>179</v>
      </c>
      <c r="BE182" s="215">
        <f>IF(N182="základní",J182,0)</f>
        <v>0</v>
      </c>
      <c r="BF182" s="215">
        <f>IF(N182="snížená",J182,0)</f>
        <v>0</v>
      </c>
      <c r="BG182" s="215">
        <f>IF(N182="zákl. přenesená",J182,0)</f>
        <v>0</v>
      </c>
      <c r="BH182" s="215">
        <f>IF(N182="sníž. přenesená",J182,0)</f>
        <v>0</v>
      </c>
      <c r="BI182" s="215">
        <f>IF(N182="nulová",J182,0)</f>
        <v>0</v>
      </c>
      <c r="BJ182" s="25" t="s">
        <v>86</v>
      </c>
      <c r="BK182" s="215">
        <f>ROUND(I182*H182,2)</f>
        <v>0</v>
      </c>
      <c r="BL182" s="25" t="s">
        <v>203</v>
      </c>
      <c r="BM182" s="25" t="s">
        <v>388</v>
      </c>
    </row>
    <row r="183" spans="2:65" s="1" customFormat="1" ht="22.5" customHeight="1">
      <c r="B183" s="43"/>
      <c r="C183" s="204" t="s">
        <v>389</v>
      </c>
      <c r="D183" s="204" t="s">
        <v>182</v>
      </c>
      <c r="E183" s="205" t="s">
        <v>390</v>
      </c>
      <c r="F183" s="206" t="s">
        <v>391</v>
      </c>
      <c r="G183" s="207" t="s">
        <v>287</v>
      </c>
      <c r="H183" s="208">
        <v>16.5</v>
      </c>
      <c r="I183" s="209"/>
      <c r="J183" s="210">
        <f>ROUND(I183*H183,2)</f>
        <v>0</v>
      </c>
      <c r="K183" s="206" t="s">
        <v>186</v>
      </c>
      <c r="L183" s="63"/>
      <c r="M183" s="211" t="s">
        <v>34</v>
      </c>
      <c r="N183" s="212" t="s">
        <v>49</v>
      </c>
      <c r="O183" s="44"/>
      <c r="P183" s="213">
        <f>O183*H183</f>
        <v>0</v>
      </c>
      <c r="Q183" s="213">
        <v>8.4999999999999995E-4</v>
      </c>
      <c r="R183" s="213">
        <f>Q183*H183</f>
        <v>1.4024999999999999E-2</v>
      </c>
      <c r="S183" s="213">
        <v>0</v>
      </c>
      <c r="T183" s="214">
        <f>S183*H183</f>
        <v>0</v>
      </c>
      <c r="AR183" s="25" t="s">
        <v>203</v>
      </c>
      <c r="AT183" s="25" t="s">
        <v>182</v>
      </c>
      <c r="AU183" s="25" t="s">
        <v>88</v>
      </c>
      <c r="AY183" s="25" t="s">
        <v>179</v>
      </c>
      <c r="BE183" s="215">
        <f>IF(N183="základní",J183,0)</f>
        <v>0</v>
      </c>
      <c r="BF183" s="215">
        <f>IF(N183="snížená",J183,0)</f>
        <v>0</v>
      </c>
      <c r="BG183" s="215">
        <f>IF(N183="zákl. přenesená",J183,0)</f>
        <v>0</v>
      </c>
      <c r="BH183" s="215">
        <f>IF(N183="sníž. přenesená",J183,0)</f>
        <v>0</v>
      </c>
      <c r="BI183" s="215">
        <f>IF(N183="nulová",J183,0)</f>
        <v>0</v>
      </c>
      <c r="BJ183" s="25" t="s">
        <v>86</v>
      </c>
      <c r="BK183" s="215">
        <f>ROUND(I183*H183,2)</f>
        <v>0</v>
      </c>
      <c r="BL183" s="25" t="s">
        <v>203</v>
      </c>
      <c r="BM183" s="25" t="s">
        <v>392</v>
      </c>
    </row>
    <row r="184" spans="2:65" s="1" customFormat="1" ht="22.5" customHeight="1">
      <c r="B184" s="43"/>
      <c r="C184" s="204" t="s">
        <v>393</v>
      </c>
      <c r="D184" s="204" t="s">
        <v>182</v>
      </c>
      <c r="E184" s="205" t="s">
        <v>394</v>
      </c>
      <c r="F184" s="206" t="s">
        <v>395</v>
      </c>
      <c r="G184" s="207" t="s">
        <v>287</v>
      </c>
      <c r="H184" s="208">
        <v>6.72</v>
      </c>
      <c r="I184" s="209"/>
      <c r="J184" s="210">
        <f>ROUND(I184*H184,2)</f>
        <v>0</v>
      </c>
      <c r="K184" s="206" t="s">
        <v>186</v>
      </c>
      <c r="L184" s="63"/>
      <c r="M184" s="211" t="s">
        <v>34</v>
      </c>
      <c r="N184" s="212" t="s">
        <v>49</v>
      </c>
      <c r="O184" s="44"/>
      <c r="P184" s="213">
        <f>O184*H184</f>
        <v>0</v>
      </c>
      <c r="Q184" s="213">
        <v>8.4000000000000005E-2</v>
      </c>
      <c r="R184" s="213">
        <f>Q184*H184</f>
        <v>0.56447999999999998</v>
      </c>
      <c r="S184" s="213">
        <v>0</v>
      </c>
      <c r="T184" s="214">
        <f>S184*H184</f>
        <v>0</v>
      </c>
      <c r="AR184" s="25" t="s">
        <v>203</v>
      </c>
      <c r="AT184" s="25" t="s">
        <v>182</v>
      </c>
      <c r="AU184" s="25" t="s">
        <v>88</v>
      </c>
      <c r="AY184" s="25" t="s">
        <v>179</v>
      </c>
      <c r="BE184" s="215">
        <f>IF(N184="základní",J184,0)</f>
        <v>0</v>
      </c>
      <c r="BF184" s="215">
        <f>IF(N184="snížená",J184,0)</f>
        <v>0</v>
      </c>
      <c r="BG184" s="215">
        <f>IF(N184="zákl. přenesená",J184,0)</f>
        <v>0</v>
      </c>
      <c r="BH184" s="215">
        <f>IF(N184="sníž. přenesená",J184,0)</f>
        <v>0</v>
      </c>
      <c r="BI184" s="215">
        <f>IF(N184="nulová",J184,0)</f>
        <v>0</v>
      </c>
      <c r="BJ184" s="25" t="s">
        <v>86</v>
      </c>
      <c r="BK184" s="215">
        <f>ROUND(I184*H184,2)</f>
        <v>0</v>
      </c>
      <c r="BL184" s="25" t="s">
        <v>203</v>
      </c>
      <c r="BM184" s="25" t="s">
        <v>396</v>
      </c>
    </row>
    <row r="185" spans="2:65" s="12" customFormat="1" ht="13.5">
      <c r="B185" s="226"/>
      <c r="C185" s="227"/>
      <c r="D185" s="219" t="s">
        <v>277</v>
      </c>
      <c r="E185" s="228" t="s">
        <v>34</v>
      </c>
      <c r="F185" s="229" t="s">
        <v>278</v>
      </c>
      <c r="G185" s="227"/>
      <c r="H185" s="230" t="s">
        <v>34</v>
      </c>
      <c r="I185" s="231"/>
      <c r="J185" s="227"/>
      <c r="K185" s="227"/>
      <c r="L185" s="232"/>
      <c r="M185" s="233"/>
      <c r="N185" s="234"/>
      <c r="O185" s="234"/>
      <c r="P185" s="234"/>
      <c r="Q185" s="234"/>
      <c r="R185" s="234"/>
      <c r="S185" s="234"/>
      <c r="T185" s="235"/>
      <c r="AT185" s="236" t="s">
        <v>277</v>
      </c>
      <c r="AU185" s="236" t="s">
        <v>88</v>
      </c>
      <c r="AV185" s="12" t="s">
        <v>86</v>
      </c>
      <c r="AW185" s="12" t="s">
        <v>41</v>
      </c>
      <c r="AX185" s="12" t="s">
        <v>78</v>
      </c>
      <c r="AY185" s="236" t="s">
        <v>179</v>
      </c>
    </row>
    <row r="186" spans="2:65" s="13" customFormat="1" ht="13.5">
      <c r="B186" s="237"/>
      <c r="C186" s="238"/>
      <c r="D186" s="219" t="s">
        <v>277</v>
      </c>
      <c r="E186" s="239" t="s">
        <v>34</v>
      </c>
      <c r="F186" s="240" t="s">
        <v>397</v>
      </c>
      <c r="G186" s="238"/>
      <c r="H186" s="241">
        <v>6.72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AT186" s="247" t="s">
        <v>277</v>
      </c>
      <c r="AU186" s="247" t="s">
        <v>88</v>
      </c>
      <c r="AV186" s="13" t="s">
        <v>88</v>
      </c>
      <c r="AW186" s="13" t="s">
        <v>41</v>
      </c>
      <c r="AX186" s="13" t="s">
        <v>78</v>
      </c>
      <c r="AY186" s="247" t="s">
        <v>179</v>
      </c>
    </row>
    <row r="187" spans="2:65" s="14" customFormat="1" ht="13.5">
      <c r="B187" s="248"/>
      <c r="C187" s="249"/>
      <c r="D187" s="216" t="s">
        <v>277</v>
      </c>
      <c r="E187" s="250" t="s">
        <v>34</v>
      </c>
      <c r="F187" s="251" t="s">
        <v>280</v>
      </c>
      <c r="G187" s="249"/>
      <c r="H187" s="252">
        <v>6.72</v>
      </c>
      <c r="I187" s="253"/>
      <c r="J187" s="249"/>
      <c r="K187" s="249"/>
      <c r="L187" s="254"/>
      <c r="M187" s="255"/>
      <c r="N187" s="256"/>
      <c r="O187" s="256"/>
      <c r="P187" s="256"/>
      <c r="Q187" s="256"/>
      <c r="R187" s="256"/>
      <c r="S187" s="256"/>
      <c r="T187" s="257"/>
      <c r="AT187" s="258" t="s">
        <v>277</v>
      </c>
      <c r="AU187" s="258" t="s">
        <v>88</v>
      </c>
      <c r="AV187" s="14" t="s">
        <v>203</v>
      </c>
      <c r="AW187" s="14" t="s">
        <v>41</v>
      </c>
      <c r="AX187" s="14" t="s">
        <v>86</v>
      </c>
      <c r="AY187" s="258" t="s">
        <v>179</v>
      </c>
    </row>
    <row r="188" spans="2:65" s="1" customFormat="1" ht="22.5" customHeight="1">
      <c r="B188" s="43"/>
      <c r="C188" s="204" t="s">
        <v>398</v>
      </c>
      <c r="D188" s="204" t="s">
        <v>182</v>
      </c>
      <c r="E188" s="205" t="s">
        <v>399</v>
      </c>
      <c r="F188" s="206" t="s">
        <v>400</v>
      </c>
      <c r="G188" s="207" t="s">
        <v>287</v>
      </c>
      <c r="H188" s="208">
        <v>561.07000000000005</v>
      </c>
      <c r="I188" s="209"/>
      <c r="J188" s="210">
        <f>ROUND(I188*H188,2)</f>
        <v>0</v>
      </c>
      <c r="K188" s="206" t="s">
        <v>186</v>
      </c>
      <c r="L188" s="63"/>
      <c r="M188" s="211" t="s">
        <v>34</v>
      </c>
      <c r="N188" s="212" t="s">
        <v>49</v>
      </c>
      <c r="O188" s="44"/>
      <c r="P188" s="213">
        <f>O188*H188</f>
        <v>0</v>
      </c>
      <c r="Q188" s="213">
        <v>3.0599999999999999E-2</v>
      </c>
      <c r="R188" s="213">
        <f>Q188*H188</f>
        <v>17.168742000000002</v>
      </c>
      <c r="S188" s="213">
        <v>0</v>
      </c>
      <c r="T188" s="214">
        <f>S188*H188</f>
        <v>0</v>
      </c>
      <c r="AR188" s="25" t="s">
        <v>203</v>
      </c>
      <c r="AT188" s="25" t="s">
        <v>182</v>
      </c>
      <c r="AU188" s="25" t="s">
        <v>88</v>
      </c>
      <c r="AY188" s="25" t="s">
        <v>179</v>
      </c>
      <c r="BE188" s="215">
        <f>IF(N188="základní",J188,0)</f>
        <v>0</v>
      </c>
      <c r="BF188" s="215">
        <f>IF(N188="snížená",J188,0)</f>
        <v>0</v>
      </c>
      <c r="BG188" s="215">
        <f>IF(N188="zákl. přenesená",J188,0)</f>
        <v>0</v>
      </c>
      <c r="BH188" s="215">
        <f>IF(N188="sníž. přenesená",J188,0)</f>
        <v>0</v>
      </c>
      <c r="BI188" s="215">
        <f>IF(N188="nulová",J188,0)</f>
        <v>0</v>
      </c>
      <c r="BJ188" s="25" t="s">
        <v>86</v>
      </c>
      <c r="BK188" s="215">
        <f>ROUND(I188*H188,2)</f>
        <v>0</v>
      </c>
      <c r="BL188" s="25" t="s">
        <v>203</v>
      </c>
      <c r="BM188" s="25" t="s">
        <v>401</v>
      </c>
    </row>
    <row r="189" spans="2:65" s="13" customFormat="1" ht="13.5">
      <c r="B189" s="237"/>
      <c r="C189" s="238"/>
      <c r="D189" s="219" t="s">
        <v>277</v>
      </c>
      <c r="E189" s="239" t="s">
        <v>34</v>
      </c>
      <c r="F189" s="240" t="s">
        <v>402</v>
      </c>
      <c r="G189" s="238"/>
      <c r="H189" s="241">
        <v>561.07000000000005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AT189" s="247" t="s">
        <v>277</v>
      </c>
      <c r="AU189" s="247" t="s">
        <v>88</v>
      </c>
      <c r="AV189" s="13" t="s">
        <v>88</v>
      </c>
      <c r="AW189" s="13" t="s">
        <v>41</v>
      </c>
      <c r="AX189" s="13" t="s">
        <v>78</v>
      </c>
      <c r="AY189" s="247" t="s">
        <v>179</v>
      </c>
    </row>
    <row r="190" spans="2:65" s="14" customFormat="1" ht="13.5">
      <c r="B190" s="248"/>
      <c r="C190" s="249"/>
      <c r="D190" s="216" t="s">
        <v>277</v>
      </c>
      <c r="E190" s="250" t="s">
        <v>34</v>
      </c>
      <c r="F190" s="251" t="s">
        <v>280</v>
      </c>
      <c r="G190" s="249"/>
      <c r="H190" s="252">
        <v>561.07000000000005</v>
      </c>
      <c r="I190" s="253"/>
      <c r="J190" s="249"/>
      <c r="K190" s="249"/>
      <c r="L190" s="254"/>
      <c r="M190" s="255"/>
      <c r="N190" s="256"/>
      <c r="O190" s="256"/>
      <c r="P190" s="256"/>
      <c r="Q190" s="256"/>
      <c r="R190" s="256"/>
      <c r="S190" s="256"/>
      <c r="T190" s="257"/>
      <c r="AT190" s="258" t="s">
        <v>277</v>
      </c>
      <c r="AU190" s="258" t="s">
        <v>88</v>
      </c>
      <c r="AV190" s="14" t="s">
        <v>203</v>
      </c>
      <c r="AW190" s="14" t="s">
        <v>41</v>
      </c>
      <c r="AX190" s="14" t="s">
        <v>86</v>
      </c>
      <c r="AY190" s="258" t="s">
        <v>179</v>
      </c>
    </row>
    <row r="191" spans="2:65" s="1" customFormat="1" ht="22.5" customHeight="1">
      <c r="B191" s="43"/>
      <c r="C191" s="204" t="s">
        <v>403</v>
      </c>
      <c r="D191" s="204" t="s">
        <v>182</v>
      </c>
      <c r="E191" s="205" t="s">
        <v>404</v>
      </c>
      <c r="F191" s="206" t="s">
        <v>405</v>
      </c>
      <c r="G191" s="207" t="s">
        <v>287</v>
      </c>
      <c r="H191" s="208">
        <v>561.07000000000005</v>
      </c>
      <c r="I191" s="209"/>
      <c r="J191" s="210">
        <f>ROUND(I191*H191,2)</f>
        <v>0</v>
      </c>
      <c r="K191" s="206" t="s">
        <v>186</v>
      </c>
      <c r="L191" s="63"/>
      <c r="M191" s="211" t="s">
        <v>34</v>
      </c>
      <c r="N191" s="212" t="s">
        <v>49</v>
      </c>
      <c r="O191" s="44"/>
      <c r="P191" s="213">
        <f>O191*H191</f>
        <v>0</v>
      </c>
      <c r="Q191" s="213">
        <v>6.1199999999999997E-2</v>
      </c>
      <c r="R191" s="213">
        <f>Q191*H191</f>
        <v>34.337484000000003</v>
      </c>
      <c r="S191" s="213">
        <v>0</v>
      </c>
      <c r="T191" s="214">
        <f>S191*H191</f>
        <v>0</v>
      </c>
      <c r="AR191" s="25" t="s">
        <v>203</v>
      </c>
      <c r="AT191" s="25" t="s">
        <v>182</v>
      </c>
      <c r="AU191" s="25" t="s">
        <v>88</v>
      </c>
      <c r="AY191" s="25" t="s">
        <v>179</v>
      </c>
      <c r="BE191" s="215">
        <f>IF(N191="základní",J191,0)</f>
        <v>0</v>
      </c>
      <c r="BF191" s="215">
        <f>IF(N191="snížená",J191,0)</f>
        <v>0</v>
      </c>
      <c r="BG191" s="215">
        <f>IF(N191="zákl. přenesená",J191,0)</f>
        <v>0</v>
      </c>
      <c r="BH191" s="215">
        <f>IF(N191="sníž. přenesená",J191,0)</f>
        <v>0</v>
      </c>
      <c r="BI191" s="215">
        <f>IF(N191="nulová",J191,0)</f>
        <v>0</v>
      </c>
      <c r="BJ191" s="25" t="s">
        <v>86</v>
      </c>
      <c r="BK191" s="215">
        <f>ROUND(I191*H191,2)</f>
        <v>0</v>
      </c>
      <c r="BL191" s="25" t="s">
        <v>203</v>
      </c>
      <c r="BM191" s="25" t="s">
        <v>406</v>
      </c>
    </row>
    <row r="192" spans="2:65" s="12" customFormat="1" ht="13.5">
      <c r="B192" s="226"/>
      <c r="C192" s="227"/>
      <c r="D192" s="219" t="s">
        <v>277</v>
      </c>
      <c r="E192" s="228" t="s">
        <v>34</v>
      </c>
      <c r="F192" s="229" t="s">
        <v>407</v>
      </c>
      <c r="G192" s="227"/>
      <c r="H192" s="230" t="s">
        <v>34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AT192" s="236" t="s">
        <v>277</v>
      </c>
      <c r="AU192" s="236" t="s">
        <v>88</v>
      </c>
      <c r="AV192" s="12" t="s">
        <v>86</v>
      </c>
      <c r="AW192" s="12" t="s">
        <v>41</v>
      </c>
      <c r="AX192" s="12" t="s">
        <v>78</v>
      </c>
      <c r="AY192" s="236" t="s">
        <v>179</v>
      </c>
    </row>
    <row r="193" spans="2:65" s="13" customFormat="1" ht="13.5">
      <c r="B193" s="237"/>
      <c r="C193" s="238"/>
      <c r="D193" s="219" t="s">
        <v>277</v>
      </c>
      <c r="E193" s="239" t="s">
        <v>34</v>
      </c>
      <c r="F193" s="240" t="s">
        <v>408</v>
      </c>
      <c r="G193" s="238"/>
      <c r="H193" s="241">
        <v>37.770000000000003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AT193" s="247" t="s">
        <v>277</v>
      </c>
      <c r="AU193" s="247" t="s">
        <v>88</v>
      </c>
      <c r="AV193" s="13" t="s">
        <v>88</v>
      </c>
      <c r="AW193" s="13" t="s">
        <v>41</v>
      </c>
      <c r="AX193" s="13" t="s">
        <v>78</v>
      </c>
      <c r="AY193" s="247" t="s">
        <v>179</v>
      </c>
    </row>
    <row r="194" spans="2:65" s="13" customFormat="1" ht="13.5">
      <c r="B194" s="237"/>
      <c r="C194" s="238"/>
      <c r="D194" s="219" t="s">
        <v>277</v>
      </c>
      <c r="E194" s="239" t="s">
        <v>34</v>
      </c>
      <c r="F194" s="240" t="s">
        <v>409</v>
      </c>
      <c r="G194" s="238"/>
      <c r="H194" s="241">
        <v>16.16</v>
      </c>
      <c r="I194" s="242"/>
      <c r="J194" s="238"/>
      <c r="K194" s="238"/>
      <c r="L194" s="243"/>
      <c r="M194" s="244"/>
      <c r="N194" s="245"/>
      <c r="O194" s="245"/>
      <c r="P194" s="245"/>
      <c r="Q194" s="245"/>
      <c r="R194" s="245"/>
      <c r="S194" s="245"/>
      <c r="T194" s="246"/>
      <c r="AT194" s="247" t="s">
        <v>277</v>
      </c>
      <c r="AU194" s="247" t="s">
        <v>88</v>
      </c>
      <c r="AV194" s="13" t="s">
        <v>88</v>
      </c>
      <c r="AW194" s="13" t="s">
        <v>41</v>
      </c>
      <c r="AX194" s="13" t="s">
        <v>78</v>
      </c>
      <c r="AY194" s="247" t="s">
        <v>179</v>
      </c>
    </row>
    <row r="195" spans="2:65" s="13" customFormat="1" ht="13.5">
      <c r="B195" s="237"/>
      <c r="C195" s="238"/>
      <c r="D195" s="219" t="s">
        <v>277</v>
      </c>
      <c r="E195" s="239" t="s">
        <v>34</v>
      </c>
      <c r="F195" s="240" t="s">
        <v>410</v>
      </c>
      <c r="G195" s="238"/>
      <c r="H195" s="241">
        <v>507.14</v>
      </c>
      <c r="I195" s="242"/>
      <c r="J195" s="238"/>
      <c r="K195" s="238"/>
      <c r="L195" s="243"/>
      <c r="M195" s="244"/>
      <c r="N195" s="245"/>
      <c r="O195" s="245"/>
      <c r="P195" s="245"/>
      <c r="Q195" s="245"/>
      <c r="R195" s="245"/>
      <c r="S195" s="245"/>
      <c r="T195" s="246"/>
      <c r="AT195" s="247" t="s">
        <v>277</v>
      </c>
      <c r="AU195" s="247" t="s">
        <v>88</v>
      </c>
      <c r="AV195" s="13" t="s">
        <v>88</v>
      </c>
      <c r="AW195" s="13" t="s">
        <v>41</v>
      </c>
      <c r="AX195" s="13" t="s">
        <v>78</v>
      </c>
      <c r="AY195" s="247" t="s">
        <v>179</v>
      </c>
    </row>
    <row r="196" spans="2:65" s="14" customFormat="1" ht="13.5">
      <c r="B196" s="248"/>
      <c r="C196" s="249"/>
      <c r="D196" s="219" t="s">
        <v>277</v>
      </c>
      <c r="E196" s="261" t="s">
        <v>34</v>
      </c>
      <c r="F196" s="262" t="s">
        <v>280</v>
      </c>
      <c r="G196" s="249"/>
      <c r="H196" s="263">
        <v>561.07000000000005</v>
      </c>
      <c r="I196" s="253"/>
      <c r="J196" s="249"/>
      <c r="K196" s="249"/>
      <c r="L196" s="254"/>
      <c r="M196" s="255"/>
      <c r="N196" s="256"/>
      <c r="O196" s="256"/>
      <c r="P196" s="256"/>
      <c r="Q196" s="256"/>
      <c r="R196" s="256"/>
      <c r="S196" s="256"/>
      <c r="T196" s="257"/>
      <c r="AT196" s="258" t="s">
        <v>277</v>
      </c>
      <c r="AU196" s="258" t="s">
        <v>88</v>
      </c>
      <c r="AV196" s="14" t="s">
        <v>203</v>
      </c>
      <c r="AW196" s="14" t="s">
        <v>41</v>
      </c>
      <c r="AX196" s="14" t="s">
        <v>86</v>
      </c>
      <c r="AY196" s="258" t="s">
        <v>179</v>
      </c>
    </row>
    <row r="197" spans="2:65" s="11" customFormat="1" ht="29.85" customHeight="1">
      <c r="B197" s="187"/>
      <c r="C197" s="188"/>
      <c r="D197" s="201" t="s">
        <v>77</v>
      </c>
      <c r="E197" s="202" t="s">
        <v>229</v>
      </c>
      <c r="F197" s="202" t="s">
        <v>411</v>
      </c>
      <c r="G197" s="188"/>
      <c r="H197" s="188"/>
      <c r="I197" s="191"/>
      <c r="J197" s="203">
        <f>BK197</f>
        <v>0</v>
      </c>
      <c r="K197" s="188"/>
      <c r="L197" s="193"/>
      <c r="M197" s="194"/>
      <c r="N197" s="195"/>
      <c r="O197" s="195"/>
      <c r="P197" s="196">
        <f>SUM(P198:P331)</f>
        <v>0</v>
      </c>
      <c r="Q197" s="195"/>
      <c r="R197" s="196">
        <f>SUM(R198:R331)</f>
        <v>0.17846462000000002</v>
      </c>
      <c r="S197" s="195"/>
      <c r="T197" s="197">
        <f>SUM(T198:T331)</f>
        <v>206.77335200000002</v>
      </c>
      <c r="AR197" s="198" t="s">
        <v>86</v>
      </c>
      <c r="AT197" s="199" t="s">
        <v>77</v>
      </c>
      <c r="AU197" s="199" t="s">
        <v>86</v>
      </c>
      <c r="AY197" s="198" t="s">
        <v>179</v>
      </c>
      <c r="BK197" s="200">
        <f>SUM(BK198:BK331)</f>
        <v>0</v>
      </c>
    </row>
    <row r="198" spans="2:65" s="1" customFormat="1" ht="31.5" customHeight="1">
      <c r="B198" s="43"/>
      <c r="C198" s="204" t="s">
        <v>412</v>
      </c>
      <c r="D198" s="204" t="s">
        <v>182</v>
      </c>
      <c r="E198" s="205" t="s">
        <v>413</v>
      </c>
      <c r="F198" s="206" t="s">
        <v>414</v>
      </c>
      <c r="G198" s="207" t="s">
        <v>287</v>
      </c>
      <c r="H198" s="208">
        <v>743.65</v>
      </c>
      <c r="I198" s="209"/>
      <c r="J198" s="210">
        <f>ROUND(I198*H198,2)</f>
        <v>0</v>
      </c>
      <c r="K198" s="206" t="s">
        <v>186</v>
      </c>
      <c r="L198" s="63"/>
      <c r="M198" s="211" t="s">
        <v>34</v>
      </c>
      <c r="N198" s="212" t="s">
        <v>49</v>
      </c>
      <c r="O198" s="44"/>
      <c r="P198" s="213">
        <f>O198*H198</f>
        <v>0</v>
      </c>
      <c r="Q198" s="213">
        <v>1.2999999999999999E-4</v>
      </c>
      <c r="R198" s="213">
        <f>Q198*H198</f>
        <v>9.6674499999999983E-2</v>
      </c>
      <c r="S198" s="213">
        <v>0</v>
      </c>
      <c r="T198" s="214">
        <f>S198*H198</f>
        <v>0</v>
      </c>
      <c r="AR198" s="25" t="s">
        <v>203</v>
      </c>
      <c r="AT198" s="25" t="s">
        <v>182</v>
      </c>
      <c r="AU198" s="25" t="s">
        <v>88</v>
      </c>
      <c r="AY198" s="25" t="s">
        <v>179</v>
      </c>
      <c r="BE198" s="215">
        <f>IF(N198="základní",J198,0)</f>
        <v>0</v>
      </c>
      <c r="BF198" s="215">
        <f>IF(N198="snížená",J198,0)</f>
        <v>0</v>
      </c>
      <c r="BG198" s="215">
        <f>IF(N198="zákl. přenesená",J198,0)</f>
        <v>0</v>
      </c>
      <c r="BH198" s="215">
        <f>IF(N198="sníž. přenesená",J198,0)</f>
        <v>0</v>
      </c>
      <c r="BI198" s="215">
        <f>IF(N198="nulová",J198,0)</f>
        <v>0</v>
      </c>
      <c r="BJ198" s="25" t="s">
        <v>86</v>
      </c>
      <c r="BK198" s="215">
        <f>ROUND(I198*H198,2)</f>
        <v>0</v>
      </c>
      <c r="BL198" s="25" t="s">
        <v>203</v>
      </c>
      <c r="BM198" s="25" t="s">
        <v>415</v>
      </c>
    </row>
    <row r="199" spans="2:65" s="12" customFormat="1" ht="13.5">
      <c r="B199" s="226"/>
      <c r="C199" s="227"/>
      <c r="D199" s="219" t="s">
        <v>277</v>
      </c>
      <c r="E199" s="228" t="s">
        <v>34</v>
      </c>
      <c r="F199" s="229" t="s">
        <v>416</v>
      </c>
      <c r="G199" s="227"/>
      <c r="H199" s="230" t="s">
        <v>34</v>
      </c>
      <c r="I199" s="231"/>
      <c r="J199" s="227"/>
      <c r="K199" s="227"/>
      <c r="L199" s="232"/>
      <c r="M199" s="233"/>
      <c r="N199" s="234"/>
      <c r="O199" s="234"/>
      <c r="P199" s="234"/>
      <c r="Q199" s="234"/>
      <c r="R199" s="234"/>
      <c r="S199" s="234"/>
      <c r="T199" s="235"/>
      <c r="AT199" s="236" t="s">
        <v>277</v>
      </c>
      <c r="AU199" s="236" t="s">
        <v>88</v>
      </c>
      <c r="AV199" s="12" t="s">
        <v>86</v>
      </c>
      <c r="AW199" s="12" t="s">
        <v>41</v>
      </c>
      <c r="AX199" s="12" t="s">
        <v>78</v>
      </c>
      <c r="AY199" s="236" t="s">
        <v>179</v>
      </c>
    </row>
    <row r="200" spans="2:65" s="13" customFormat="1" ht="13.5">
      <c r="B200" s="237"/>
      <c r="C200" s="238"/>
      <c r="D200" s="219" t="s">
        <v>277</v>
      </c>
      <c r="E200" s="239" t="s">
        <v>34</v>
      </c>
      <c r="F200" s="240" t="s">
        <v>417</v>
      </c>
      <c r="G200" s="238"/>
      <c r="H200" s="241">
        <v>539.48</v>
      </c>
      <c r="I200" s="242"/>
      <c r="J200" s="238"/>
      <c r="K200" s="238"/>
      <c r="L200" s="243"/>
      <c r="M200" s="244"/>
      <c r="N200" s="245"/>
      <c r="O200" s="245"/>
      <c r="P200" s="245"/>
      <c r="Q200" s="245"/>
      <c r="R200" s="245"/>
      <c r="S200" s="245"/>
      <c r="T200" s="246"/>
      <c r="AT200" s="247" t="s">
        <v>277</v>
      </c>
      <c r="AU200" s="247" t="s">
        <v>88</v>
      </c>
      <c r="AV200" s="13" t="s">
        <v>88</v>
      </c>
      <c r="AW200" s="13" t="s">
        <v>41</v>
      </c>
      <c r="AX200" s="13" t="s">
        <v>78</v>
      </c>
      <c r="AY200" s="247" t="s">
        <v>179</v>
      </c>
    </row>
    <row r="201" spans="2:65" s="15" customFormat="1" ht="13.5">
      <c r="B201" s="264"/>
      <c r="C201" s="265"/>
      <c r="D201" s="219" t="s">
        <v>277</v>
      </c>
      <c r="E201" s="266" t="s">
        <v>34</v>
      </c>
      <c r="F201" s="267" t="s">
        <v>418</v>
      </c>
      <c r="G201" s="265"/>
      <c r="H201" s="268">
        <v>539.48</v>
      </c>
      <c r="I201" s="269"/>
      <c r="J201" s="265"/>
      <c r="K201" s="265"/>
      <c r="L201" s="270"/>
      <c r="M201" s="271"/>
      <c r="N201" s="272"/>
      <c r="O201" s="272"/>
      <c r="P201" s="272"/>
      <c r="Q201" s="272"/>
      <c r="R201" s="272"/>
      <c r="S201" s="272"/>
      <c r="T201" s="273"/>
      <c r="AT201" s="274" t="s">
        <v>277</v>
      </c>
      <c r="AU201" s="274" t="s">
        <v>88</v>
      </c>
      <c r="AV201" s="15" t="s">
        <v>109</v>
      </c>
      <c r="AW201" s="15" t="s">
        <v>41</v>
      </c>
      <c r="AX201" s="15" t="s">
        <v>78</v>
      </c>
      <c r="AY201" s="274" t="s">
        <v>179</v>
      </c>
    </row>
    <row r="202" spans="2:65" s="13" customFormat="1" ht="13.5">
      <c r="B202" s="237"/>
      <c r="C202" s="238"/>
      <c r="D202" s="219" t="s">
        <v>277</v>
      </c>
      <c r="E202" s="239" t="s">
        <v>34</v>
      </c>
      <c r="F202" s="240" t="s">
        <v>419</v>
      </c>
      <c r="G202" s="238"/>
      <c r="H202" s="241">
        <v>204.17</v>
      </c>
      <c r="I202" s="242"/>
      <c r="J202" s="238"/>
      <c r="K202" s="238"/>
      <c r="L202" s="243"/>
      <c r="M202" s="244"/>
      <c r="N202" s="245"/>
      <c r="O202" s="245"/>
      <c r="P202" s="245"/>
      <c r="Q202" s="245"/>
      <c r="R202" s="245"/>
      <c r="S202" s="245"/>
      <c r="T202" s="246"/>
      <c r="AT202" s="247" t="s">
        <v>277</v>
      </c>
      <c r="AU202" s="247" t="s">
        <v>88</v>
      </c>
      <c r="AV202" s="13" t="s">
        <v>88</v>
      </c>
      <c r="AW202" s="13" t="s">
        <v>41</v>
      </c>
      <c r="AX202" s="13" t="s">
        <v>78</v>
      </c>
      <c r="AY202" s="247" t="s">
        <v>179</v>
      </c>
    </row>
    <row r="203" spans="2:65" s="14" customFormat="1" ht="13.5">
      <c r="B203" s="248"/>
      <c r="C203" s="249"/>
      <c r="D203" s="216" t="s">
        <v>277</v>
      </c>
      <c r="E203" s="250" t="s">
        <v>34</v>
      </c>
      <c r="F203" s="251" t="s">
        <v>280</v>
      </c>
      <c r="G203" s="249"/>
      <c r="H203" s="252">
        <v>743.65</v>
      </c>
      <c r="I203" s="253"/>
      <c r="J203" s="249"/>
      <c r="K203" s="249"/>
      <c r="L203" s="254"/>
      <c r="M203" s="255"/>
      <c r="N203" s="256"/>
      <c r="O203" s="256"/>
      <c r="P203" s="256"/>
      <c r="Q203" s="256"/>
      <c r="R203" s="256"/>
      <c r="S203" s="256"/>
      <c r="T203" s="257"/>
      <c r="AT203" s="258" t="s">
        <v>277</v>
      </c>
      <c r="AU203" s="258" t="s">
        <v>88</v>
      </c>
      <c r="AV203" s="14" t="s">
        <v>203</v>
      </c>
      <c r="AW203" s="14" t="s">
        <v>41</v>
      </c>
      <c r="AX203" s="14" t="s">
        <v>86</v>
      </c>
      <c r="AY203" s="258" t="s">
        <v>179</v>
      </c>
    </row>
    <row r="204" spans="2:65" s="1" customFormat="1" ht="22.5" customHeight="1">
      <c r="B204" s="43"/>
      <c r="C204" s="204" t="s">
        <v>420</v>
      </c>
      <c r="D204" s="204" t="s">
        <v>182</v>
      </c>
      <c r="E204" s="205" t="s">
        <v>421</v>
      </c>
      <c r="F204" s="206" t="s">
        <v>422</v>
      </c>
      <c r="G204" s="207" t="s">
        <v>287</v>
      </c>
      <c r="H204" s="208">
        <v>857.428</v>
      </c>
      <c r="I204" s="209"/>
      <c r="J204" s="210">
        <f>ROUND(I204*H204,2)</f>
        <v>0</v>
      </c>
      <c r="K204" s="206" t="s">
        <v>186</v>
      </c>
      <c r="L204" s="63"/>
      <c r="M204" s="211" t="s">
        <v>34</v>
      </c>
      <c r="N204" s="212" t="s">
        <v>49</v>
      </c>
      <c r="O204" s="44"/>
      <c r="P204" s="213">
        <f>O204*H204</f>
        <v>0</v>
      </c>
      <c r="Q204" s="213">
        <v>4.0000000000000003E-5</v>
      </c>
      <c r="R204" s="213">
        <f>Q204*H204</f>
        <v>3.429712E-2</v>
      </c>
      <c r="S204" s="213">
        <v>0</v>
      </c>
      <c r="T204" s="214">
        <f>S204*H204</f>
        <v>0</v>
      </c>
      <c r="AR204" s="25" t="s">
        <v>203</v>
      </c>
      <c r="AT204" s="25" t="s">
        <v>182</v>
      </c>
      <c r="AU204" s="25" t="s">
        <v>88</v>
      </c>
      <c r="AY204" s="25" t="s">
        <v>179</v>
      </c>
      <c r="BE204" s="215">
        <f>IF(N204="základní",J204,0)</f>
        <v>0</v>
      </c>
      <c r="BF204" s="215">
        <f>IF(N204="snížená",J204,0)</f>
        <v>0</v>
      </c>
      <c r="BG204" s="215">
        <f>IF(N204="zákl. přenesená",J204,0)</f>
        <v>0</v>
      </c>
      <c r="BH204" s="215">
        <f>IF(N204="sníž. přenesená",J204,0)</f>
        <v>0</v>
      </c>
      <c r="BI204" s="215">
        <f>IF(N204="nulová",J204,0)</f>
        <v>0</v>
      </c>
      <c r="BJ204" s="25" t="s">
        <v>86</v>
      </c>
      <c r="BK204" s="215">
        <f>ROUND(I204*H204,2)</f>
        <v>0</v>
      </c>
      <c r="BL204" s="25" t="s">
        <v>203</v>
      </c>
      <c r="BM204" s="25" t="s">
        <v>423</v>
      </c>
    </row>
    <row r="205" spans="2:65" s="12" customFormat="1" ht="13.5">
      <c r="B205" s="226"/>
      <c r="C205" s="227"/>
      <c r="D205" s="219" t="s">
        <v>277</v>
      </c>
      <c r="E205" s="228" t="s">
        <v>34</v>
      </c>
      <c r="F205" s="229" t="s">
        <v>424</v>
      </c>
      <c r="G205" s="227"/>
      <c r="H205" s="230" t="s">
        <v>34</v>
      </c>
      <c r="I205" s="231"/>
      <c r="J205" s="227"/>
      <c r="K205" s="227"/>
      <c r="L205" s="232"/>
      <c r="M205" s="233"/>
      <c r="N205" s="234"/>
      <c r="O205" s="234"/>
      <c r="P205" s="234"/>
      <c r="Q205" s="234"/>
      <c r="R205" s="234"/>
      <c r="S205" s="234"/>
      <c r="T205" s="235"/>
      <c r="AT205" s="236" t="s">
        <v>277</v>
      </c>
      <c r="AU205" s="236" t="s">
        <v>88</v>
      </c>
      <c r="AV205" s="12" t="s">
        <v>86</v>
      </c>
      <c r="AW205" s="12" t="s">
        <v>41</v>
      </c>
      <c r="AX205" s="12" t="s">
        <v>78</v>
      </c>
      <c r="AY205" s="236" t="s">
        <v>179</v>
      </c>
    </row>
    <row r="206" spans="2:65" s="13" customFormat="1" ht="13.5">
      <c r="B206" s="237"/>
      <c r="C206" s="238"/>
      <c r="D206" s="219" t="s">
        <v>277</v>
      </c>
      <c r="E206" s="239" t="s">
        <v>34</v>
      </c>
      <c r="F206" s="240" t="s">
        <v>425</v>
      </c>
      <c r="G206" s="238"/>
      <c r="H206" s="241">
        <v>857.428</v>
      </c>
      <c r="I206" s="242"/>
      <c r="J206" s="238"/>
      <c r="K206" s="238"/>
      <c r="L206" s="243"/>
      <c r="M206" s="244"/>
      <c r="N206" s="245"/>
      <c r="O206" s="245"/>
      <c r="P206" s="245"/>
      <c r="Q206" s="245"/>
      <c r="R206" s="245"/>
      <c r="S206" s="245"/>
      <c r="T206" s="246"/>
      <c r="AT206" s="247" t="s">
        <v>277</v>
      </c>
      <c r="AU206" s="247" t="s">
        <v>88</v>
      </c>
      <c r="AV206" s="13" t="s">
        <v>88</v>
      </c>
      <c r="AW206" s="13" t="s">
        <v>41</v>
      </c>
      <c r="AX206" s="13" t="s">
        <v>78</v>
      </c>
      <c r="AY206" s="247" t="s">
        <v>179</v>
      </c>
    </row>
    <row r="207" spans="2:65" s="14" customFormat="1" ht="13.5">
      <c r="B207" s="248"/>
      <c r="C207" s="249"/>
      <c r="D207" s="216" t="s">
        <v>277</v>
      </c>
      <c r="E207" s="250" t="s">
        <v>34</v>
      </c>
      <c r="F207" s="251" t="s">
        <v>280</v>
      </c>
      <c r="G207" s="249"/>
      <c r="H207" s="252">
        <v>857.428</v>
      </c>
      <c r="I207" s="253"/>
      <c r="J207" s="249"/>
      <c r="K207" s="249"/>
      <c r="L207" s="254"/>
      <c r="M207" s="255"/>
      <c r="N207" s="256"/>
      <c r="O207" s="256"/>
      <c r="P207" s="256"/>
      <c r="Q207" s="256"/>
      <c r="R207" s="256"/>
      <c r="S207" s="256"/>
      <c r="T207" s="257"/>
      <c r="AT207" s="258" t="s">
        <v>277</v>
      </c>
      <c r="AU207" s="258" t="s">
        <v>88</v>
      </c>
      <c r="AV207" s="14" t="s">
        <v>203</v>
      </c>
      <c r="AW207" s="14" t="s">
        <v>41</v>
      </c>
      <c r="AX207" s="14" t="s">
        <v>86</v>
      </c>
      <c r="AY207" s="258" t="s">
        <v>179</v>
      </c>
    </row>
    <row r="208" spans="2:65" s="1" customFormat="1" ht="22.5" customHeight="1">
      <c r="B208" s="43"/>
      <c r="C208" s="204" t="s">
        <v>426</v>
      </c>
      <c r="D208" s="204" t="s">
        <v>182</v>
      </c>
      <c r="E208" s="205" t="s">
        <v>427</v>
      </c>
      <c r="F208" s="206" t="s">
        <v>428</v>
      </c>
      <c r="G208" s="207" t="s">
        <v>287</v>
      </c>
      <c r="H208" s="208">
        <v>988.42100000000005</v>
      </c>
      <c r="I208" s="209"/>
      <c r="J208" s="210">
        <f>ROUND(I208*H208,2)</f>
        <v>0</v>
      </c>
      <c r="K208" s="206" t="s">
        <v>186</v>
      </c>
      <c r="L208" s="63"/>
      <c r="M208" s="211" t="s">
        <v>34</v>
      </c>
      <c r="N208" s="212" t="s">
        <v>49</v>
      </c>
      <c r="O208" s="44"/>
      <c r="P208" s="213">
        <f>O208*H208</f>
        <v>0</v>
      </c>
      <c r="Q208" s="213">
        <v>0</v>
      </c>
      <c r="R208" s="213">
        <f>Q208*H208</f>
        <v>0</v>
      </c>
      <c r="S208" s="213">
        <v>0</v>
      </c>
      <c r="T208" s="214">
        <f>S208*H208</f>
        <v>0</v>
      </c>
      <c r="AR208" s="25" t="s">
        <v>203</v>
      </c>
      <c r="AT208" s="25" t="s">
        <v>182</v>
      </c>
      <c r="AU208" s="25" t="s">
        <v>88</v>
      </c>
      <c r="AY208" s="25" t="s">
        <v>179</v>
      </c>
      <c r="BE208" s="215">
        <f>IF(N208="základní",J208,0)</f>
        <v>0</v>
      </c>
      <c r="BF208" s="215">
        <f>IF(N208="snížená",J208,0)</f>
        <v>0</v>
      </c>
      <c r="BG208" s="215">
        <f>IF(N208="zákl. přenesená",J208,0)</f>
        <v>0</v>
      </c>
      <c r="BH208" s="215">
        <f>IF(N208="sníž. přenesená",J208,0)</f>
        <v>0</v>
      </c>
      <c r="BI208" s="215">
        <f>IF(N208="nulová",J208,0)</f>
        <v>0</v>
      </c>
      <c r="BJ208" s="25" t="s">
        <v>86</v>
      </c>
      <c r="BK208" s="215">
        <f>ROUND(I208*H208,2)</f>
        <v>0</v>
      </c>
      <c r="BL208" s="25" t="s">
        <v>203</v>
      </c>
      <c r="BM208" s="25" t="s">
        <v>429</v>
      </c>
    </row>
    <row r="209" spans="2:65" s="12" customFormat="1" ht="13.5">
      <c r="B209" s="226"/>
      <c r="C209" s="227"/>
      <c r="D209" s="219" t="s">
        <v>277</v>
      </c>
      <c r="E209" s="228" t="s">
        <v>34</v>
      </c>
      <c r="F209" s="229" t="s">
        <v>430</v>
      </c>
      <c r="G209" s="227"/>
      <c r="H209" s="230" t="s">
        <v>34</v>
      </c>
      <c r="I209" s="231"/>
      <c r="J209" s="227"/>
      <c r="K209" s="227"/>
      <c r="L209" s="232"/>
      <c r="M209" s="233"/>
      <c r="N209" s="234"/>
      <c r="O209" s="234"/>
      <c r="P209" s="234"/>
      <c r="Q209" s="234"/>
      <c r="R209" s="234"/>
      <c r="S209" s="234"/>
      <c r="T209" s="235"/>
      <c r="AT209" s="236" t="s">
        <v>277</v>
      </c>
      <c r="AU209" s="236" t="s">
        <v>88</v>
      </c>
      <c r="AV209" s="12" t="s">
        <v>86</v>
      </c>
      <c r="AW209" s="12" t="s">
        <v>41</v>
      </c>
      <c r="AX209" s="12" t="s">
        <v>78</v>
      </c>
      <c r="AY209" s="236" t="s">
        <v>179</v>
      </c>
    </row>
    <row r="210" spans="2:65" s="13" customFormat="1" ht="13.5">
      <c r="B210" s="237"/>
      <c r="C210" s="238"/>
      <c r="D210" s="219" t="s">
        <v>277</v>
      </c>
      <c r="E210" s="239" t="s">
        <v>34</v>
      </c>
      <c r="F210" s="240" t="s">
        <v>431</v>
      </c>
      <c r="G210" s="238"/>
      <c r="H210" s="241">
        <v>427.351</v>
      </c>
      <c r="I210" s="242"/>
      <c r="J210" s="238"/>
      <c r="K210" s="238"/>
      <c r="L210" s="243"/>
      <c r="M210" s="244"/>
      <c r="N210" s="245"/>
      <c r="O210" s="245"/>
      <c r="P210" s="245"/>
      <c r="Q210" s="245"/>
      <c r="R210" s="245"/>
      <c r="S210" s="245"/>
      <c r="T210" s="246"/>
      <c r="AT210" s="247" t="s">
        <v>277</v>
      </c>
      <c r="AU210" s="247" t="s">
        <v>88</v>
      </c>
      <c r="AV210" s="13" t="s">
        <v>88</v>
      </c>
      <c r="AW210" s="13" t="s">
        <v>41</v>
      </c>
      <c r="AX210" s="13" t="s">
        <v>78</v>
      </c>
      <c r="AY210" s="247" t="s">
        <v>179</v>
      </c>
    </row>
    <row r="211" spans="2:65" s="12" customFormat="1" ht="13.5">
      <c r="B211" s="226"/>
      <c r="C211" s="227"/>
      <c r="D211" s="219" t="s">
        <v>277</v>
      </c>
      <c r="E211" s="228" t="s">
        <v>34</v>
      </c>
      <c r="F211" s="229" t="s">
        <v>407</v>
      </c>
      <c r="G211" s="227"/>
      <c r="H211" s="230" t="s">
        <v>34</v>
      </c>
      <c r="I211" s="231"/>
      <c r="J211" s="227"/>
      <c r="K211" s="227"/>
      <c r="L211" s="232"/>
      <c r="M211" s="233"/>
      <c r="N211" s="234"/>
      <c r="O211" s="234"/>
      <c r="P211" s="234"/>
      <c r="Q211" s="234"/>
      <c r="R211" s="234"/>
      <c r="S211" s="234"/>
      <c r="T211" s="235"/>
      <c r="AT211" s="236" t="s">
        <v>277</v>
      </c>
      <c r="AU211" s="236" t="s">
        <v>88</v>
      </c>
      <c r="AV211" s="12" t="s">
        <v>86</v>
      </c>
      <c r="AW211" s="12" t="s">
        <v>41</v>
      </c>
      <c r="AX211" s="12" t="s">
        <v>78</v>
      </c>
      <c r="AY211" s="236" t="s">
        <v>179</v>
      </c>
    </row>
    <row r="212" spans="2:65" s="13" customFormat="1" ht="13.5">
      <c r="B212" s="237"/>
      <c r="C212" s="238"/>
      <c r="D212" s="219" t="s">
        <v>277</v>
      </c>
      <c r="E212" s="239" t="s">
        <v>34</v>
      </c>
      <c r="F212" s="240" t="s">
        <v>408</v>
      </c>
      <c r="G212" s="238"/>
      <c r="H212" s="241">
        <v>37.770000000000003</v>
      </c>
      <c r="I212" s="242"/>
      <c r="J212" s="238"/>
      <c r="K212" s="238"/>
      <c r="L212" s="243"/>
      <c r="M212" s="244"/>
      <c r="N212" s="245"/>
      <c r="O212" s="245"/>
      <c r="P212" s="245"/>
      <c r="Q212" s="245"/>
      <c r="R212" s="245"/>
      <c r="S212" s="245"/>
      <c r="T212" s="246"/>
      <c r="AT212" s="247" t="s">
        <v>277</v>
      </c>
      <c r="AU212" s="247" t="s">
        <v>88</v>
      </c>
      <c r="AV212" s="13" t="s">
        <v>88</v>
      </c>
      <c r="AW212" s="13" t="s">
        <v>41</v>
      </c>
      <c r="AX212" s="13" t="s">
        <v>78</v>
      </c>
      <c r="AY212" s="247" t="s">
        <v>179</v>
      </c>
    </row>
    <row r="213" spans="2:65" s="13" customFormat="1" ht="13.5">
      <c r="B213" s="237"/>
      <c r="C213" s="238"/>
      <c r="D213" s="219" t="s">
        <v>277</v>
      </c>
      <c r="E213" s="239" t="s">
        <v>34</v>
      </c>
      <c r="F213" s="240" t="s">
        <v>409</v>
      </c>
      <c r="G213" s="238"/>
      <c r="H213" s="241">
        <v>16.16</v>
      </c>
      <c r="I213" s="242"/>
      <c r="J213" s="238"/>
      <c r="K213" s="238"/>
      <c r="L213" s="243"/>
      <c r="M213" s="244"/>
      <c r="N213" s="245"/>
      <c r="O213" s="245"/>
      <c r="P213" s="245"/>
      <c r="Q213" s="245"/>
      <c r="R213" s="245"/>
      <c r="S213" s="245"/>
      <c r="T213" s="246"/>
      <c r="AT213" s="247" t="s">
        <v>277</v>
      </c>
      <c r="AU213" s="247" t="s">
        <v>88</v>
      </c>
      <c r="AV213" s="13" t="s">
        <v>88</v>
      </c>
      <c r="AW213" s="13" t="s">
        <v>41</v>
      </c>
      <c r="AX213" s="13" t="s">
        <v>78</v>
      </c>
      <c r="AY213" s="247" t="s">
        <v>179</v>
      </c>
    </row>
    <row r="214" spans="2:65" s="13" customFormat="1" ht="13.5">
      <c r="B214" s="237"/>
      <c r="C214" s="238"/>
      <c r="D214" s="219" t="s">
        <v>277</v>
      </c>
      <c r="E214" s="239" t="s">
        <v>34</v>
      </c>
      <c r="F214" s="240" t="s">
        <v>410</v>
      </c>
      <c r="G214" s="238"/>
      <c r="H214" s="241">
        <v>507.14</v>
      </c>
      <c r="I214" s="242"/>
      <c r="J214" s="238"/>
      <c r="K214" s="238"/>
      <c r="L214" s="243"/>
      <c r="M214" s="244"/>
      <c r="N214" s="245"/>
      <c r="O214" s="245"/>
      <c r="P214" s="245"/>
      <c r="Q214" s="245"/>
      <c r="R214" s="245"/>
      <c r="S214" s="245"/>
      <c r="T214" s="246"/>
      <c r="AT214" s="247" t="s">
        <v>277</v>
      </c>
      <c r="AU214" s="247" t="s">
        <v>88</v>
      </c>
      <c r="AV214" s="13" t="s">
        <v>88</v>
      </c>
      <c r="AW214" s="13" t="s">
        <v>41</v>
      </c>
      <c r="AX214" s="13" t="s">
        <v>78</v>
      </c>
      <c r="AY214" s="247" t="s">
        <v>179</v>
      </c>
    </row>
    <row r="215" spans="2:65" s="14" customFormat="1" ht="13.5">
      <c r="B215" s="248"/>
      <c r="C215" s="249"/>
      <c r="D215" s="216" t="s">
        <v>277</v>
      </c>
      <c r="E215" s="250" t="s">
        <v>34</v>
      </c>
      <c r="F215" s="251" t="s">
        <v>280</v>
      </c>
      <c r="G215" s="249"/>
      <c r="H215" s="252">
        <v>988.42100000000005</v>
      </c>
      <c r="I215" s="253"/>
      <c r="J215" s="249"/>
      <c r="K215" s="249"/>
      <c r="L215" s="254"/>
      <c r="M215" s="255"/>
      <c r="N215" s="256"/>
      <c r="O215" s="256"/>
      <c r="P215" s="256"/>
      <c r="Q215" s="256"/>
      <c r="R215" s="256"/>
      <c r="S215" s="256"/>
      <c r="T215" s="257"/>
      <c r="AT215" s="258" t="s">
        <v>277</v>
      </c>
      <c r="AU215" s="258" t="s">
        <v>88</v>
      </c>
      <c r="AV215" s="14" t="s">
        <v>203</v>
      </c>
      <c r="AW215" s="14" t="s">
        <v>41</v>
      </c>
      <c r="AX215" s="14" t="s">
        <v>86</v>
      </c>
      <c r="AY215" s="258" t="s">
        <v>179</v>
      </c>
    </row>
    <row r="216" spans="2:65" s="1" customFormat="1" ht="22.5" customHeight="1">
      <c r="B216" s="43"/>
      <c r="C216" s="204" t="s">
        <v>432</v>
      </c>
      <c r="D216" s="204" t="s">
        <v>182</v>
      </c>
      <c r="E216" s="205" t="s">
        <v>433</v>
      </c>
      <c r="F216" s="206" t="s">
        <v>434</v>
      </c>
      <c r="G216" s="207" t="s">
        <v>287</v>
      </c>
      <c r="H216" s="208">
        <v>187.93799999999999</v>
      </c>
      <c r="I216" s="209"/>
      <c r="J216" s="210">
        <f>ROUND(I216*H216,2)</f>
        <v>0</v>
      </c>
      <c r="K216" s="206" t="s">
        <v>186</v>
      </c>
      <c r="L216" s="63"/>
      <c r="M216" s="211" t="s">
        <v>34</v>
      </c>
      <c r="N216" s="212" t="s">
        <v>49</v>
      </c>
      <c r="O216" s="44"/>
      <c r="P216" s="213">
        <f>O216*H216</f>
        <v>0</v>
      </c>
      <c r="Q216" s="213">
        <v>0</v>
      </c>
      <c r="R216" s="213">
        <f>Q216*H216</f>
        <v>0</v>
      </c>
      <c r="S216" s="213">
        <v>0.11700000000000001</v>
      </c>
      <c r="T216" s="214">
        <f>S216*H216</f>
        <v>21.988745999999999</v>
      </c>
      <c r="AR216" s="25" t="s">
        <v>203</v>
      </c>
      <c r="AT216" s="25" t="s">
        <v>182</v>
      </c>
      <c r="AU216" s="25" t="s">
        <v>88</v>
      </c>
      <c r="AY216" s="25" t="s">
        <v>179</v>
      </c>
      <c r="BE216" s="215">
        <f>IF(N216="základní",J216,0)</f>
        <v>0</v>
      </c>
      <c r="BF216" s="215">
        <f>IF(N216="snížená",J216,0)</f>
        <v>0</v>
      </c>
      <c r="BG216" s="215">
        <f>IF(N216="zákl. přenesená",J216,0)</f>
        <v>0</v>
      </c>
      <c r="BH216" s="215">
        <f>IF(N216="sníž. přenesená",J216,0)</f>
        <v>0</v>
      </c>
      <c r="BI216" s="215">
        <f>IF(N216="nulová",J216,0)</f>
        <v>0</v>
      </c>
      <c r="BJ216" s="25" t="s">
        <v>86</v>
      </c>
      <c r="BK216" s="215">
        <f>ROUND(I216*H216,2)</f>
        <v>0</v>
      </c>
      <c r="BL216" s="25" t="s">
        <v>203</v>
      </c>
      <c r="BM216" s="25" t="s">
        <v>435</v>
      </c>
    </row>
    <row r="217" spans="2:65" s="12" customFormat="1" ht="13.5">
      <c r="B217" s="226"/>
      <c r="C217" s="227"/>
      <c r="D217" s="219" t="s">
        <v>277</v>
      </c>
      <c r="E217" s="228" t="s">
        <v>34</v>
      </c>
      <c r="F217" s="229" t="s">
        <v>436</v>
      </c>
      <c r="G217" s="227"/>
      <c r="H217" s="230" t="s">
        <v>34</v>
      </c>
      <c r="I217" s="231"/>
      <c r="J217" s="227"/>
      <c r="K217" s="227"/>
      <c r="L217" s="232"/>
      <c r="M217" s="233"/>
      <c r="N217" s="234"/>
      <c r="O217" s="234"/>
      <c r="P217" s="234"/>
      <c r="Q217" s="234"/>
      <c r="R217" s="234"/>
      <c r="S217" s="234"/>
      <c r="T217" s="235"/>
      <c r="AT217" s="236" t="s">
        <v>277</v>
      </c>
      <c r="AU217" s="236" t="s">
        <v>88</v>
      </c>
      <c r="AV217" s="12" t="s">
        <v>86</v>
      </c>
      <c r="AW217" s="12" t="s">
        <v>41</v>
      </c>
      <c r="AX217" s="12" t="s">
        <v>78</v>
      </c>
      <c r="AY217" s="236" t="s">
        <v>179</v>
      </c>
    </row>
    <row r="218" spans="2:65" s="13" customFormat="1" ht="13.5">
      <c r="B218" s="237"/>
      <c r="C218" s="238"/>
      <c r="D218" s="219" t="s">
        <v>277</v>
      </c>
      <c r="E218" s="239" t="s">
        <v>34</v>
      </c>
      <c r="F218" s="240" t="s">
        <v>437</v>
      </c>
      <c r="G218" s="238"/>
      <c r="H218" s="241">
        <v>187.93799999999999</v>
      </c>
      <c r="I218" s="242"/>
      <c r="J218" s="238"/>
      <c r="K218" s="238"/>
      <c r="L218" s="243"/>
      <c r="M218" s="244"/>
      <c r="N218" s="245"/>
      <c r="O218" s="245"/>
      <c r="P218" s="245"/>
      <c r="Q218" s="245"/>
      <c r="R218" s="245"/>
      <c r="S218" s="245"/>
      <c r="T218" s="246"/>
      <c r="AT218" s="247" t="s">
        <v>277</v>
      </c>
      <c r="AU218" s="247" t="s">
        <v>88</v>
      </c>
      <c r="AV218" s="13" t="s">
        <v>88</v>
      </c>
      <c r="AW218" s="13" t="s">
        <v>41</v>
      </c>
      <c r="AX218" s="13" t="s">
        <v>78</v>
      </c>
      <c r="AY218" s="247" t="s">
        <v>179</v>
      </c>
    </row>
    <row r="219" spans="2:65" s="14" customFormat="1" ht="13.5">
      <c r="B219" s="248"/>
      <c r="C219" s="249"/>
      <c r="D219" s="216" t="s">
        <v>277</v>
      </c>
      <c r="E219" s="250" t="s">
        <v>34</v>
      </c>
      <c r="F219" s="251" t="s">
        <v>280</v>
      </c>
      <c r="G219" s="249"/>
      <c r="H219" s="252">
        <v>187.93799999999999</v>
      </c>
      <c r="I219" s="253"/>
      <c r="J219" s="249"/>
      <c r="K219" s="249"/>
      <c r="L219" s="254"/>
      <c r="M219" s="255"/>
      <c r="N219" s="256"/>
      <c r="O219" s="256"/>
      <c r="P219" s="256"/>
      <c r="Q219" s="256"/>
      <c r="R219" s="256"/>
      <c r="S219" s="256"/>
      <c r="T219" s="257"/>
      <c r="AT219" s="258" t="s">
        <v>277</v>
      </c>
      <c r="AU219" s="258" t="s">
        <v>88</v>
      </c>
      <c r="AV219" s="14" t="s">
        <v>203</v>
      </c>
      <c r="AW219" s="14" t="s">
        <v>41</v>
      </c>
      <c r="AX219" s="14" t="s">
        <v>86</v>
      </c>
      <c r="AY219" s="258" t="s">
        <v>179</v>
      </c>
    </row>
    <row r="220" spans="2:65" s="1" customFormat="1" ht="22.5" customHeight="1">
      <c r="B220" s="43"/>
      <c r="C220" s="204" t="s">
        <v>438</v>
      </c>
      <c r="D220" s="204" t="s">
        <v>182</v>
      </c>
      <c r="E220" s="205" t="s">
        <v>439</v>
      </c>
      <c r="F220" s="206" t="s">
        <v>440</v>
      </c>
      <c r="G220" s="207" t="s">
        <v>441</v>
      </c>
      <c r="H220" s="208">
        <v>7.0979999999999999</v>
      </c>
      <c r="I220" s="209"/>
      <c r="J220" s="210">
        <f>ROUND(I220*H220,2)</f>
        <v>0</v>
      </c>
      <c r="K220" s="206" t="s">
        <v>186</v>
      </c>
      <c r="L220" s="63"/>
      <c r="M220" s="211" t="s">
        <v>34</v>
      </c>
      <c r="N220" s="212" t="s">
        <v>49</v>
      </c>
      <c r="O220" s="44"/>
      <c r="P220" s="213">
        <f>O220*H220</f>
        <v>0</v>
      </c>
      <c r="Q220" s="213">
        <v>0</v>
      </c>
      <c r="R220" s="213">
        <f>Q220*H220</f>
        <v>0</v>
      </c>
      <c r="S220" s="213">
        <v>1.8</v>
      </c>
      <c r="T220" s="214">
        <f>S220*H220</f>
        <v>12.776400000000001</v>
      </c>
      <c r="AR220" s="25" t="s">
        <v>203</v>
      </c>
      <c r="AT220" s="25" t="s">
        <v>182</v>
      </c>
      <c r="AU220" s="25" t="s">
        <v>88</v>
      </c>
      <c r="AY220" s="25" t="s">
        <v>179</v>
      </c>
      <c r="BE220" s="215">
        <f>IF(N220="základní",J220,0)</f>
        <v>0</v>
      </c>
      <c r="BF220" s="215">
        <f>IF(N220="snížená",J220,0)</f>
        <v>0</v>
      </c>
      <c r="BG220" s="215">
        <f>IF(N220="zákl. přenesená",J220,0)</f>
        <v>0</v>
      </c>
      <c r="BH220" s="215">
        <f>IF(N220="sníž. přenesená",J220,0)</f>
        <v>0</v>
      </c>
      <c r="BI220" s="215">
        <f>IF(N220="nulová",J220,0)</f>
        <v>0</v>
      </c>
      <c r="BJ220" s="25" t="s">
        <v>86</v>
      </c>
      <c r="BK220" s="215">
        <f>ROUND(I220*H220,2)</f>
        <v>0</v>
      </c>
      <c r="BL220" s="25" t="s">
        <v>203</v>
      </c>
      <c r="BM220" s="25" t="s">
        <v>442</v>
      </c>
    </row>
    <row r="221" spans="2:65" s="12" customFormat="1" ht="13.5">
      <c r="B221" s="226"/>
      <c r="C221" s="227"/>
      <c r="D221" s="219" t="s">
        <v>277</v>
      </c>
      <c r="E221" s="228" t="s">
        <v>34</v>
      </c>
      <c r="F221" s="229" t="s">
        <v>436</v>
      </c>
      <c r="G221" s="227"/>
      <c r="H221" s="230" t="s">
        <v>34</v>
      </c>
      <c r="I221" s="231"/>
      <c r="J221" s="227"/>
      <c r="K221" s="227"/>
      <c r="L221" s="232"/>
      <c r="M221" s="233"/>
      <c r="N221" s="234"/>
      <c r="O221" s="234"/>
      <c r="P221" s="234"/>
      <c r="Q221" s="234"/>
      <c r="R221" s="234"/>
      <c r="S221" s="234"/>
      <c r="T221" s="235"/>
      <c r="AT221" s="236" t="s">
        <v>277</v>
      </c>
      <c r="AU221" s="236" t="s">
        <v>88</v>
      </c>
      <c r="AV221" s="12" t="s">
        <v>86</v>
      </c>
      <c r="AW221" s="12" t="s">
        <v>41</v>
      </c>
      <c r="AX221" s="12" t="s">
        <v>78</v>
      </c>
      <c r="AY221" s="236" t="s">
        <v>179</v>
      </c>
    </row>
    <row r="222" spans="2:65" s="13" customFormat="1" ht="13.5">
      <c r="B222" s="237"/>
      <c r="C222" s="238"/>
      <c r="D222" s="219" t="s">
        <v>277</v>
      </c>
      <c r="E222" s="239" t="s">
        <v>34</v>
      </c>
      <c r="F222" s="240" t="s">
        <v>443</v>
      </c>
      <c r="G222" s="238"/>
      <c r="H222" s="241">
        <v>7.0979999999999999</v>
      </c>
      <c r="I222" s="242"/>
      <c r="J222" s="238"/>
      <c r="K222" s="238"/>
      <c r="L222" s="243"/>
      <c r="M222" s="244"/>
      <c r="N222" s="245"/>
      <c r="O222" s="245"/>
      <c r="P222" s="245"/>
      <c r="Q222" s="245"/>
      <c r="R222" s="245"/>
      <c r="S222" s="245"/>
      <c r="T222" s="246"/>
      <c r="AT222" s="247" t="s">
        <v>277</v>
      </c>
      <c r="AU222" s="247" t="s">
        <v>88</v>
      </c>
      <c r="AV222" s="13" t="s">
        <v>88</v>
      </c>
      <c r="AW222" s="13" t="s">
        <v>41</v>
      </c>
      <c r="AX222" s="13" t="s">
        <v>78</v>
      </c>
      <c r="AY222" s="247" t="s">
        <v>179</v>
      </c>
    </row>
    <row r="223" spans="2:65" s="14" customFormat="1" ht="13.5">
      <c r="B223" s="248"/>
      <c r="C223" s="249"/>
      <c r="D223" s="216" t="s">
        <v>277</v>
      </c>
      <c r="E223" s="250" t="s">
        <v>34</v>
      </c>
      <c r="F223" s="251" t="s">
        <v>280</v>
      </c>
      <c r="G223" s="249"/>
      <c r="H223" s="252">
        <v>7.0979999999999999</v>
      </c>
      <c r="I223" s="253"/>
      <c r="J223" s="249"/>
      <c r="K223" s="249"/>
      <c r="L223" s="254"/>
      <c r="M223" s="255"/>
      <c r="N223" s="256"/>
      <c r="O223" s="256"/>
      <c r="P223" s="256"/>
      <c r="Q223" s="256"/>
      <c r="R223" s="256"/>
      <c r="S223" s="256"/>
      <c r="T223" s="257"/>
      <c r="AT223" s="258" t="s">
        <v>277</v>
      </c>
      <c r="AU223" s="258" t="s">
        <v>88</v>
      </c>
      <c r="AV223" s="14" t="s">
        <v>203</v>
      </c>
      <c r="AW223" s="14" t="s">
        <v>41</v>
      </c>
      <c r="AX223" s="14" t="s">
        <v>86</v>
      </c>
      <c r="AY223" s="258" t="s">
        <v>179</v>
      </c>
    </row>
    <row r="224" spans="2:65" s="1" customFormat="1" ht="22.5" customHeight="1">
      <c r="B224" s="43"/>
      <c r="C224" s="204" t="s">
        <v>444</v>
      </c>
      <c r="D224" s="204" t="s">
        <v>182</v>
      </c>
      <c r="E224" s="205" t="s">
        <v>445</v>
      </c>
      <c r="F224" s="206" t="s">
        <v>446</v>
      </c>
      <c r="G224" s="207" t="s">
        <v>441</v>
      </c>
      <c r="H224" s="208">
        <v>0.44900000000000001</v>
      </c>
      <c r="I224" s="209"/>
      <c r="J224" s="210">
        <f>ROUND(I224*H224,2)</f>
        <v>0</v>
      </c>
      <c r="K224" s="206" t="s">
        <v>186</v>
      </c>
      <c r="L224" s="63"/>
      <c r="M224" s="211" t="s">
        <v>34</v>
      </c>
      <c r="N224" s="212" t="s">
        <v>49</v>
      </c>
      <c r="O224" s="44"/>
      <c r="P224" s="213">
        <f>O224*H224</f>
        <v>0</v>
      </c>
      <c r="Q224" s="213">
        <v>0</v>
      </c>
      <c r="R224" s="213">
        <f>Q224*H224</f>
        <v>0</v>
      </c>
      <c r="S224" s="213">
        <v>2.4</v>
      </c>
      <c r="T224" s="214">
        <f>S224*H224</f>
        <v>1.0775999999999999</v>
      </c>
      <c r="AR224" s="25" t="s">
        <v>203</v>
      </c>
      <c r="AT224" s="25" t="s">
        <v>182</v>
      </c>
      <c r="AU224" s="25" t="s">
        <v>88</v>
      </c>
      <c r="AY224" s="25" t="s">
        <v>179</v>
      </c>
      <c r="BE224" s="215">
        <f>IF(N224="základní",J224,0)</f>
        <v>0</v>
      </c>
      <c r="BF224" s="215">
        <f>IF(N224="snížená",J224,0)</f>
        <v>0</v>
      </c>
      <c r="BG224" s="215">
        <f>IF(N224="zákl. přenesená",J224,0)</f>
        <v>0</v>
      </c>
      <c r="BH224" s="215">
        <f>IF(N224="sníž. přenesená",J224,0)</f>
        <v>0</v>
      </c>
      <c r="BI224" s="215">
        <f>IF(N224="nulová",J224,0)</f>
        <v>0</v>
      </c>
      <c r="BJ224" s="25" t="s">
        <v>86</v>
      </c>
      <c r="BK224" s="215">
        <f>ROUND(I224*H224,2)</f>
        <v>0</v>
      </c>
      <c r="BL224" s="25" t="s">
        <v>203</v>
      </c>
      <c r="BM224" s="25" t="s">
        <v>447</v>
      </c>
    </row>
    <row r="225" spans="2:65" s="12" customFormat="1" ht="13.5">
      <c r="B225" s="226"/>
      <c r="C225" s="227"/>
      <c r="D225" s="219" t="s">
        <v>277</v>
      </c>
      <c r="E225" s="228" t="s">
        <v>34</v>
      </c>
      <c r="F225" s="229" t="s">
        <v>430</v>
      </c>
      <c r="G225" s="227"/>
      <c r="H225" s="230" t="s">
        <v>34</v>
      </c>
      <c r="I225" s="231"/>
      <c r="J225" s="227"/>
      <c r="K225" s="227"/>
      <c r="L225" s="232"/>
      <c r="M225" s="233"/>
      <c r="N225" s="234"/>
      <c r="O225" s="234"/>
      <c r="P225" s="234"/>
      <c r="Q225" s="234"/>
      <c r="R225" s="234"/>
      <c r="S225" s="234"/>
      <c r="T225" s="235"/>
      <c r="AT225" s="236" t="s">
        <v>277</v>
      </c>
      <c r="AU225" s="236" t="s">
        <v>88</v>
      </c>
      <c r="AV225" s="12" t="s">
        <v>86</v>
      </c>
      <c r="AW225" s="12" t="s">
        <v>41</v>
      </c>
      <c r="AX225" s="12" t="s">
        <v>78</v>
      </c>
      <c r="AY225" s="236" t="s">
        <v>179</v>
      </c>
    </row>
    <row r="226" spans="2:65" s="13" customFormat="1" ht="13.5">
      <c r="B226" s="237"/>
      <c r="C226" s="238"/>
      <c r="D226" s="219" t="s">
        <v>277</v>
      </c>
      <c r="E226" s="239" t="s">
        <v>34</v>
      </c>
      <c r="F226" s="240" t="s">
        <v>448</v>
      </c>
      <c r="G226" s="238"/>
      <c r="H226" s="241">
        <v>0.26</v>
      </c>
      <c r="I226" s="242"/>
      <c r="J226" s="238"/>
      <c r="K226" s="238"/>
      <c r="L226" s="243"/>
      <c r="M226" s="244"/>
      <c r="N226" s="245"/>
      <c r="O226" s="245"/>
      <c r="P226" s="245"/>
      <c r="Q226" s="245"/>
      <c r="R226" s="245"/>
      <c r="S226" s="245"/>
      <c r="T226" s="246"/>
      <c r="AT226" s="247" t="s">
        <v>277</v>
      </c>
      <c r="AU226" s="247" t="s">
        <v>88</v>
      </c>
      <c r="AV226" s="13" t="s">
        <v>88</v>
      </c>
      <c r="AW226" s="13" t="s">
        <v>41</v>
      </c>
      <c r="AX226" s="13" t="s">
        <v>78</v>
      </c>
      <c r="AY226" s="247" t="s">
        <v>179</v>
      </c>
    </row>
    <row r="227" spans="2:65" s="12" customFormat="1" ht="13.5">
      <c r="B227" s="226"/>
      <c r="C227" s="227"/>
      <c r="D227" s="219" t="s">
        <v>277</v>
      </c>
      <c r="E227" s="228" t="s">
        <v>34</v>
      </c>
      <c r="F227" s="229" t="s">
        <v>449</v>
      </c>
      <c r="G227" s="227"/>
      <c r="H227" s="230" t="s">
        <v>34</v>
      </c>
      <c r="I227" s="231"/>
      <c r="J227" s="227"/>
      <c r="K227" s="227"/>
      <c r="L227" s="232"/>
      <c r="M227" s="233"/>
      <c r="N227" s="234"/>
      <c r="O227" s="234"/>
      <c r="P227" s="234"/>
      <c r="Q227" s="234"/>
      <c r="R227" s="234"/>
      <c r="S227" s="234"/>
      <c r="T227" s="235"/>
      <c r="AT227" s="236" t="s">
        <v>277</v>
      </c>
      <c r="AU227" s="236" t="s">
        <v>88</v>
      </c>
      <c r="AV227" s="12" t="s">
        <v>86</v>
      </c>
      <c r="AW227" s="12" t="s">
        <v>41</v>
      </c>
      <c r="AX227" s="12" t="s">
        <v>78</v>
      </c>
      <c r="AY227" s="236" t="s">
        <v>179</v>
      </c>
    </row>
    <row r="228" spans="2:65" s="13" customFormat="1" ht="13.5">
      <c r="B228" s="237"/>
      <c r="C228" s="238"/>
      <c r="D228" s="219" t="s">
        <v>277</v>
      </c>
      <c r="E228" s="239" t="s">
        <v>34</v>
      </c>
      <c r="F228" s="240" t="s">
        <v>450</v>
      </c>
      <c r="G228" s="238"/>
      <c r="H228" s="241">
        <v>0.189</v>
      </c>
      <c r="I228" s="242"/>
      <c r="J228" s="238"/>
      <c r="K228" s="238"/>
      <c r="L228" s="243"/>
      <c r="M228" s="244"/>
      <c r="N228" s="245"/>
      <c r="O228" s="245"/>
      <c r="P228" s="245"/>
      <c r="Q228" s="245"/>
      <c r="R228" s="245"/>
      <c r="S228" s="245"/>
      <c r="T228" s="246"/>
      <c r="AT228" s="247" t="s">
        <v>277</v>
      </c>
      <c r="AU228" s="247" t="s">
        <v>88</v>
      </c>
      <c r="AV228" s="13" t="s">
        <v>88</v>
      </c>
      <c r="AW228" s="13" t="s">
        <v>41</v>
      </c>
      <c r="AX228" s="13" t="s">
        <v>78</v>
      </c>
      <c r="AY228" s="247" t="s">
        <v>179</v>
      </c>
    </row>
    <row r="229" spans="2:65" s="14" customFormat="1" ht="13.5">
      <c r="B229" s="248"/>
      <c r="C229" s="249"/>
      <c r="D229" s="216" t="s">
        <v>277</v>
      </c>
      <c r="E229" s="250" t="s">
        <v>34</v>
      </c>
      <c r="F229" s="251" t="s">
        <v>280</v>
      </c>
      <c r="G229" s="249"/>
      <c r="H229" s="252">
        <v>0.44900000000000001</v>
      </c>
      <c r="I229" s="253"/>
      <c r="J229" s="249"/>
      <c r="K229" s="249"/>
      <c r="L229" s="254"/>
      <c r="M229" s="255"/>
      <c r="N229" s="256"/>
      <c r="O229" s="256"/>
      <c r="P229" s="256"/>
      <c r="Q229" s="256"/>
      <c r="R229" s="256"/>
      <c r="S229" s="256"/>
      <c r="T229" s="257"/>
      <c r="AT229" s="258" t="s">
        <v>277</v>
      </c>
      <c r="AU229" s="258" t="s">
        <v>88</v>
      </c>
      <c r="AV229" s="14" t="s">
        <v>203</v>
      </c>
      <c r="AW229" s="14" t="s">
        <v>41</v>
      </c>
      <c r="AX229" s="14" t="s">
        <v>86</v>
      </c>
      <c r="AY229" s="258" t="s">
        <v>179</v>
      </c>
    </row>
    <row r="230" spans="2:65" s="1" customFormat="1" ht="22.5" customHeight="1">
      <c r="B230" s="43"/>
      <c r="C230" s="204" t="s">
        <v>451</v>
      </c>
      <c r="D230" s="204" t="s">
        <v>182</v>
      </c>
      <c r="E230" s="205" t="s">
        <v>452</v>
      </c>
      <c r="F230" s="206" t="s">
        <v>453</v>
      </c>
      <c r="G230" s="207" t="s">
        <v>441</v>
      </c>
      <c r="H230" s="208">
        <v>25.548999999999999</v>
      </c>
      <c r="I230" s="209"/>
      <c r="J230" s="210">
        <f>ROUND(I230*H230,2)</f>
        <v>0</v>
      </c>
      <c r="K230" s="206" t="s">
        <v>186</v>
      </c>
      <c r="L230" s="63"/>
      <c r="M230" s="211" t="s">
        <v>34</v>
      </c>
      <c r="N230" s="212" t="s">
        <v>49</v>
      </c>
      <c r="O230" s="44"/>
      <c r="P230" s="213">
        <f>O230*H230</f>
        <v>0</v>
      </c>
      <c r="Q230" s="213">
        <v>0</v>
      </c>
      <c r="R230" s="213">
        <f>Q230*H230</f>
        <v>0</v>
      </c>
      <c r="S230" s="213">
        <v>2.2000000000000002</v>
      </c>
      <c r="T230" s="214">
        <f>S230*H230</f>
        <v>56.207800000000006</v>
      </c>
      <c r="AR230" s="25" t="s">
        <v>203</v>
      </c>
      <c r="AT230" s="25" t="s">
        <v>182</v>
      </c>
      <c r="AU230" s="25" t="s">
        <v>88</v>
      </c>
      <c r="AY230" s="25" t="s">
        <v>179</v>
      </c>
      <c r="BE230" s="215">
        <f>IF(N230="základní",J230,0)</f>
        <v>0</v>
      </c>
      <c r="BF230" s="215">
        <f>IF(N230="snížená",J230,0)</f>
        <v>0</v>
      </c>
      <c r="BG230" s="215">
        <f>IF(N230="zákl. přenesená",J230,0)</f>
        <v>0</v>
      </c>
      <c r="BH230" s="215">
        <f>IF(N230="sníž. přenesená",J230,0)</f>
        <v>0</v>
      </c>
      <c r="BI230" s="215">
        <f>IF(N230="nulová",J230,0)</f>
        <v>0</v>
      </c>
      <c r="BJ230" s="25" t="s">
        <v>86</v>
      </c>
      <c r="BK230" s="215">
        <f>ROUND(I230*H230,2)</f>
        <v>0</v>
      </c>
      <c r="BL230" s="25" t="s">
        <v>203</v>
      </c>
      <c r="BM230" s="25" t="s">
        <v>454</v>
      </c>
    </row>
    <row r="231" spans="2:65" s="12" customFormat="1" ht="13.5">
      <c r="B231" s="226"/>
      <c r="C231" s="227"/>
      <c r="D231" s="219" t="s">
        <v>277</v>
      </c>
      <c r="E231" s="228" t="s">
        <v>34</v>
      </c>
      <c r="F231" s="229" t="s">
        <v>407</v>
      </c>
      <c r="G231" s="227"/>
      <c r="H231" s="230" t="s">
        <v>34</v>
      </c>
      <c r="I231" s="231"/>
      <c r="J231" s="227"/>
      <c r="K231" s="227"/>
      <c r="L231" s="232"/>
      <c r="M231" s="233"/>
      <c r="N231" s="234"/>
      <c r="O231" s="234"/>
      <c r="P231" s="234"/>
      <c r="Q231" s="234"/>
      <c r="R231" s="234"/>
      <c r="S231" s="234"/>
      <c r="T231" s="235"/>
      <c r="AT231" s="236" t="s">
        <v>277</v>
      </c>
      <c r="AU231" s="236" t="s">
        <v>88</v>
      </c>
      <c r="AV231" s="12" t="s">
        <v>86</v>
      </c>
      <c r="AW231" s="12" t="s">
        <v>41</v>
      </c>
      <c r="AX231" s="12" t="s">
        <v>78</v>
      </c>
      <c r="AY231" s="236" t="s">
        <v>179</v>
      </c>
    </row>
    <row r="232" spans="2:65" s="13" customFormat="1" ht="13.5">
      <c r="B232" s="237"/>
      <c r="C232" s="238"/>
      <c r="D232" s="219" t="s">
        <v>277</v>
      </c>
      <c r="E232" s="239" t="s">
        <v>34</v>
      </c>
      <c r="F232" s="240" t="s">
        <v>455</v>
      </c>
      <c r="G232" s="238"/>
      <c r="H232" s="241">
        <v>25.548999999999999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AT232" s="247" t="s">
        <v>277</v>
      </c>
      <c r="AU232" s="247" t="s">
        <v>88</v>
      </c>
      <c r="AV232" s="13" t="s">
        <v>88</v>
      </c>
      <c r="AW232" s="13" t="s">
        <v>41</v>
      </c>
      <c r="AX232" s="13" t="s">
        <v>78</v>
      </c>
      <c r="AY232" s="247" t="s">
        <v>179</v>
      </c>
    </row>
    <row r="233" spans="2:65" s="14" customFormat="1" ht="13.5">
      <c r="B233" s="248"/>
      <c r="C233" s="249"/>
      <c r="D233" s="216" t="s">
        <v>277</v>
      </c>
      <c r="E233" s="250" t="s">
        <v>34</v>
      </c>
      <c r="F233" s="251" t="s">
        <v>280</v>
      </c>
      <c r="G233" s="249"/>
      <c r="H233" s="252">
        <v>25.548999999999999</v>
      </c>
      <c r="I233" s="253"/>
      <c r="J233" s="249"/>
      <c r="K233" s="249"/>
      <c r="L233" s="254"/>
      <c r="M233" s="255"/>
      <c r="N233" s="256"/>
      <c r="O233" s="256"/>
      <c r="P233" s="256"/>
      <c r="Q233" s="256"/>
      <c r="R233" s="256"/>
      <c r="S233" s="256"/>
      <c r="T233" s="257"/>
      <c r="AT233" s="258" t="s">
        <v>277</v>
      </c>
      <c r="AU233" s="258" t="s">
        <v>88</v>
      </c>
      <c r="AV233" s="14" t="s">
        <v>203</v>
      </c>
      <c r="AW233" s="14" t="s">
        <v>41</v>
      </c>
      <c r="AX233" s="14" t="s">
        <v>86</v>
      </c>
      <c r="AY233" s="258" t="s">
        <v>179</v>
      </c>
    </row>
    <row r="234" spans="2:65" s="1" customFormat="1" ht="22.5" customHeight="1">
      <c r="B234" s="43"/>
      <c r="C234" s="204" t="s">
        <v>456</v>
      </c>
      <c r="D234" s="204" t="s">
        <v>182</v>
      </c>
      <c r="E234" s="205" t="s">
        <v>457</v>
      </c>
      <c r="F234" s="206" t="s">
        <v>458</v>
      </c>
      <c r="G234" s="207" t="s">
        <v>441</v>
      </c>
      <c r="H234" s="208">
        <v>0.33600000000000002</v>
      </c>
      <c r="I234" s="209"/>
      <c r="J234" s="210">
        <f>ROUND(I234*H234,2)</f>
        <v>0</v>
      </c>
      <c r="K234" s="206" t="s">
        <v>186</v>
      </c>
      <c r="L234" s="63"/>
      <c r="M234" s="211" t="s">
        <v>34</v>
      </c>
      <c r="N234" s="212" t="s">
        <v>49</v>
      </c>
      <c r="O234" s="44"/>
      <c r="P234" s="213">
        <f>O234*H234</f>
        <v>0</v>
      </c>
      <c r="Q234" s="213">
        <v>0</v>
      </c>
      <c r="R234" s="213">
        <f>Q234*H234</f>
        <v>0</v>
      </c>
      <c r="S234" s="213">
        <v>2.2000000000000002</v>
      </c>
      <c r="T234" s="214">
        <f>S234*H234</f>
        <v>0.73920000000000008</v>
      </c>
      <c r="AR234" s="25" t="s">
        <v>203</v>
      </c>
      <c r="AT234" s="25" t="s">
        <v>182</v>
      </c>
      <c r="AU234" s="25" t="s">
        <v>88</v>
      </c>
      <c r="AY234" s="25" t="s">
        <v>179</v>
      </c>
      <c r="BE234" s="215">
        <f>IF(N234="základní",J234,0)</f>
        <v>0</v>
      </c>
      <c r="BF234" s="215">
        <f>IF(N234="snížená",J234,0)</f>
        <v>0</v>
      </c>
      <c r="BG234" s="215">
        <f>IF(N234="zákl. přenesená",J234,0)</f>
        <v>0</v>
      </c>
      <c r="BH234" s="215">
        <f>IF(N234="sníž. přenesená",J234,0)</f>
        <v>0</v>
      </c>
      <c r="BI234" s="215">
        <f>IF(N234="nulová",J234,0)</f>
        <v>0</v>
      </c>
      <c r="BJ234" s="25" t="s">
        <v>86</v>
      </c>
      <c r="BK234" s="215">
        <f>ROUND(I234*H234,2)</f>
        <v>0</v>
      </c>
      <c r="BL234" s="25" t="s">
        <v>203</v>
      </c>
      <c r="BM234" s="25" t="s">
        <v>459</v>
      </c>
    </row>
    <row r="235" spans="2:65" s="12" customFormat="1" ht="13.5">
      <c r="B235" s="226"/>
      <c r="C235" s="227"/>
      <c r="D235" s="219" t="s">
        <v>277</v>
      </c>
      <c r="E235" s="228" t="s">
        <v>34</v>
      </c>
      <c r="F235" s="229" t="s">
        <v>436</v>
      </c>
      <c r="G235" s="227"/>
      <c r="H235" s="230" t="s">
        <v>34</v>
      </c>
      <c r="I235" s="231"/>
      <c r="J235" s="227"/>
      <c r="K235" s="227"/>
      <c r="L235" s="232"/>
      <c r="M235" s="233"/>
      <c r="N235" s="234"/>
      <c r="O235" s="234"/>
      <c r="P235" s="234"/>
      <c r="Q235" s="234"/>
      <c r="R235" s="234"/>
      <c r="S235" s="234"/>
      <c r="T235" s="235"/>
      <c r="AT235" s="236" t="s">
        <v>277</v>
      </c>
      <c r="AU235" s="236" t="s">
        <v>88</v>
      </c>
      <c r="AV235" s="12" t="s">
        <v>86</v>
      </c>
      <c r="AW235" s="12" t="s">
        <v>41</v>
      </c>
      <c r="AX235" s="12" t="s">
        <v>78</v>
      </c>
      <c r="AY235" s="236" t="s">
        <v>179</v>
      </c>
    </row>
    <row r="236" spans="2:65" s="13" customFormat="1" ht="13.5">
      <c r="B236" s="237"/>
      <c r="C236" s="238"/>
      <c r="D236" s="219" t="s">
        <v>277</v>
      </c>
      <c r="E236" s="239" t="s">
        <v>34</v>
      </c>
      <c r="F236" s="240" t="s">
        <v>460</v>
      </c>
      <c r="G236" s="238"/>
      <c r="H236" s="241">
        <v>0.33600000000000002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AT236" s="247" t="s">
        <v>277</v>
      </c>
      <c r="AU236" s="247" t="s">
        <v>88</v>
      </c>
      <c r="AV236" s="13" t="s">
        <v>88</v>
      </c>
      <c r="AW236" s="13" t="s">
        <v>41</v>
      </c>
      <c r="AX236" s="13" t="s">
        <v>78</v>
      </c>
      <c r="AY236" s="247" t="s">
        <v>179</v>
      </c>
    </row>
    <row r="237" spans="2:65" s="14" customFormat="1" ht="13.5">
      <c r="B237" s="248"/>
      <c r="C237" s="249"/>
      <c r="D237" s="216" t="s">
        <v>277</v>
      </c>
      <c r="E237" s="250" t="s">
        <v>34</v>
      </c>
      <c r="F237" s="251" t="s">
        <v>280</v>
      </c>
      <c r="G237" s="249"/>
      <c r="H237" s="252">
        <v>0.33600000000000002</v>
      </c>
      <c r="I237" s="253"/>
      <c r="J237" s="249"/>
      <c r="K237" s="249"/>
      <c r="L237" s="254"/>
      <c r="M237" s="255"/>
      <c r="N237" s="256"/>
      <c r="O237" s="256"/>
      <c r="P237" s="256"/>
      <c r="Q237" s="256"/>
      <c r="R237" s="256"/>
      <c r="S237" s="256"/>
      <c r="T237" s="257"/>
      <c r="AT237" s="258" t="s">
        <v>277</v>
      </c>
      <c r="AU237" s="258" t="s">
        <v>88</v>
      </c>
      <c r="AV237" s="14" t="s">
        <v>203</v>
      </c>
      <c r="AW237" s="14" t="s">
        <v>41</v>
      </c>
      <c r="AX237" s="14" t="s">
        <v>86</v>
      </c>
      <c r="AY237" s="258" t="s">
        <v>179</v>
      </c>
    </row>
    <row r="238" spans="2:65" s="1" customFormat="1" ht="22.5" customHeight="1">
      <c r="B238" s="43"/>
      <c r="C238" s="204" t="s">
        <v>461</v>
      </c>
      <c r="D238" s="204" t="s">
        <v>182</v>
      </c>
      <c r="E238" s="205" t="s">
        <v>462</v>
      </c>
      <c r="F238" s="206" t="s">
        <v>463</v>
      </c>
      <c r="G238" s="207" t="s">
        <v>441</v>
      </c>
      <c r="H238" s="208">
        <v>10.220000000000001</v>
      </c>
      <c r="I238" s="209"/>
      <c r="J238" s="210">
        <f>ROUND(I238*H238,2)</f>
        <v>0</v>
      </c>
      <c r="K238" s="206" t="s">
        <v>186</v>
      </c>
      <c r="L238" s="63"/>
      <c r="M238" s="211" t="s">
        <v>34</v>
      </c>
      <c r="N238" s="212" t="s">
        <v>49</v>
      </c>
      <c r="O238" s="44"/>
      <c r="P238" s="213">
        <f>O238*H238</f>
        <v>0</v>
      </c>
      <c r="Q238" s="213">
        <v>0</v>
      </c>
      <c r="R238" s="213">
        <f>Q238*H238</f>
        <v>0</v>
      </c>
      <c r="S238" s="213">
        <v>2.2000000000000002</v>
      </c>
      <c r="T238" s="214">
        <f>S238*H238</f>
        <v>22.484000000000002</v>
      </c>
      <c r="AR238" s="25" t="s">
        <v>203</v>
      </c>
      <c r="AT238" s="25" t="s">
        <v>182</v>
      </c>
      <c r="AU238" s="25" t="s">
        <v>88</v>
      </c>
      <c r="AY238" s="25" t="s">
        <v>179</v>
      </c>
      <c r="BE238" s="215">
        <f>IF(N238="základní",J238,0)</f>
        <v>0</v>
      </c>
      <c r="BF238" s="215">
        <f>IF(N238="snížená",J238,0)</f>
        <v>0</v>
      </c>
      <c r="BG238" s="215">
        <f>IF(N238="zákl. přenesená",J238,0)</f>
        <v>0</v>
      </c>
      <c r="BH238" s="215">
        <f>IF(N238="sníž. přenesená",J238,0)</f>
        <v>0</v>
      </c>
      <c r="BI238" s="215">
        <f>IF(N238="nulová",J238,0)</f>
        <v>0</v>
      </c>
      <c r="BJ238" s="25" t="s">
        <v>86</v>
      </c>
      <c r="BK238" s="215">
        <f>ROUND(I238*H238,2)</f>
        <v>0</v>
      </c>
      <c r="BL238" s="25" t="s">
        <v>203</v>
      </c>
      <c r="BM238" s="25" t="s">
        <v>464</v>
      </c>
    </row>
    <row r="239" spans="2:65" s="12" customFormat="1" ht="13.5">
      <c r="B239" s="226"/>
      <c r="C239" s="227"/>
      <c r="D239" s="219" t="s">
        <v>277</v>
      </c>
      <c r="E239" s="228" t="s">
        <v>34</v>
      </c>
      <c r="F239" s="229" t="s">
        <v>407</v>
      </c>
      <c r="G239" s="227"/>
      <c r="H239" s="230" t="s">
        <v>34</v>
      </c>
      <c r="I239" s="231"/>
      <c r="J239" s="227"/>
      <c r="K239" s="227"/>
      <c r="L239" s="232"/>
      <c r="M239" s="233"/>
      <c r="N239" s="234"/>
      <c r="O239" s="234"/>
      <c r="P239" s="234"/>
      <c r="Q239" s="234"/>
      <c r="R239" s="234"/>
      <c r="S239" s="234"/>
      <c r="T239" s="235"/>
      <c r="AT239" s="236" t="s">
        <v>277</v>
      </c>
      <c r="AU239" s="236" t="s">
        <v>88</v>
      </c>
      <c r="AV239" s="12" t="s">
        <v>86</v>
      </c>
      <c r="AW239" s="12" t="s">
        <v>41</v>
      </c>
      <c r="AX239" s="12" t="s">
        <v>78</v>
      </c>
      <c r="AY239" s="236" t="s">
        <v>179</v>
      </c>
    </row>
    <row r="240" spans="2:65" s="13" customFormat="1" ht="13.5">
      <c r="B240" s="237"/>
      <c r="C240" s="238"/>
      <c r="D240" s="219" t="s">
        <v>277</v>
      </c>
      <c r="E240" s="239" t="s">
        <v>34</v>
      </c>
      <c r="F240" s="240" t="s">
        <v>465</v>
      </c>
      <c r="G240" s="238"/>
      <c r="H240" s="241">
        <v>10.220000000000001</v>
      </c>
      <c r="I240" s="242"/>
      <c r="J240" s="238"/>
      <c r="K240" s="238"/>
      <c r="L240" s="243"/>
      <c r="M240" s="244"/>
      <c r="N240" s="245"/>
      <c r="O240" s="245"/>
      <c r="P240" s="245"/>
      <c r="Q240" s="245"/>
      <c r="R240" s="245"/>
      <c r="S240" s="245"/>
      <c r="T240" s="246"/>
      <c r="AT240" s="247" t="s">
        <v>277</v>
      </c>
      <c r="AU240" s="247" t="s">
        <v>88</v>
      </c>
      <c r="AV240" s="13" t="s">
        <v>88</v>
      </c>
      <c r="AW240" s="13" t="s">
        <v>41</v>
      </c>
      <c r="AX240" s="13" t="s">
        <v>78</v>
      </c>
      <c r="AY240" s="247" t="s">
        <v>179</v>
      </c>
    </row>
    <row r="241" spans="2:65" s="14" customFormat="1" ht="13.5">
      <c r="B241" s="248"/>
      <c r="C241" s="249"/>
      <c r="D241" s="216" t="s">
        <v>277</v>
      </c>
      <c r="E241" s="250" t="s">
        <v>34</v>
      </c>
      <c r="F241" s="251" t="s">
        <v>280</v>
      </c>
      <c r="G241" s="249"/>
      <c r="H241" s="252">
        <v>10.220000000000001</v>
      </c>
      <c r="I241" s="253"/>
      <c r="J241" s="249"/>
      <c r="K241" s="249"/>
      <c r="L241" s="254"/>
      <c r="M241" s="255"/>
      <c r="N241" s="256"/>
      <c r="O241" s="256"/>
      <c r="P241" s="256"/>
      <c r="Q241" s="256"/>
      <c r="R241" s="256"/>
      <c r="S241" s="256"/>
      <c r="T241" s="257"/>
      <c r="AT241" s="258" t="s">
        <v>277</v>
      </c>
      <c r="AU241" s="258" t="s">
        <v>88</v>
      </c>
      <c r="AV241" s="14" t="s">
        <v>203</v>
      </c>
      <c r="AW241" s="14" t="s">
        <v>41</v>
      </c>
      <c r="AX241" s="14" t="s">
        <v>86</v>
      </c>
      <c r="AY241" s="258" t="s">
        <v>179</v>
      </c>
    </row>
    <row r="242" spans="2:65" s="1" customFormat="1" ht="31.5" customHeight="1">
      <c r="B242" s="43"/>
      <c r="C242" s="204" t="s">
        <v>466</v>
      </c>
      <c r="D242" s="204" t="s">
        <v>182</v>
      </c>
      <c r="E242" s="205" t="s">
        <v>467</v>
      </c>
      <c r="F242" s="206" t="s">
        <v>468</v>
      </c>
      <c r="G242" s="207" t="s">
        <v>441</v>
      </c>
      <c r="H242" s="208">
        <v>25.548999999999999</v>
      </c>
      <c r="I242" s="209"/>
      <c r="J242" s="210">
        <f>ROUND(I242*H242,2)</f>
        <v>0</v>
      </c>
      <c r="K242" s="206" t="s">
        <v>186</v>
      </c>
      <c r="L242" s="63"/>
      <c r="M242" s="211" t="s">
        <v>34</v>
      </c>
      <c r="N242" s="212" t="s">
        <v>49</v>
      </c>
      <c r="O242" s="44"/>
      <c r="P242" s="213">
        <f>O242*H242</f>
        <v>0</v>
      </c>
      <c r="Q242" s="213">
        <v>0</v>
      </c>
      <c r="R242" s="213">
        <f>Q242*H242</f>
        <v>0</v>
      </c>
      <c r="S242" s="213">
        <v>4.3999999999999997E-2</v>
      </c>
      <c r="T242" s="214">
        <f>S242*H242</f>
        <v>1.1241559999999999</v>
      </c>
      <c r="AR242" s="25" t="s">
        <v>203</v>
      </c>
      <c r="AT242" s="25" t="s">
        <v>182</v>
      </c>
      <c r="AU242" s="25" t="s">
        <v>88</v>
      </c>
      <c r="AY242" s="25" t="s">
        <v>179</v>
      </c>
      <c r="BE242" s="215">
        <f>IF(N242="základní",J242,0)</f>
        <v>0</v>
      </c>
      <c r="BF242" s="215">
        <f>IF(N242="snížená",J242,0)</f>
        <v>0</v>
      </c>
      <c r="BG242" s="215">
        <f>IF(N242="zákl. přenesená",J242,0)</f>
        <v>0</v>
      </c>
      <c r="BH242" s="215">
        <f>IF(N242="sníž. přenesená",J242,0)</f>
        <v>0</v>
      </c>
      <c r="BI242" s="215">
        <f>IF(N242="nulová",J242,0)</f>
        <v>0</v>
      </c>
      <c r="BJ242" s="25" t="s">
        <v>86</v>
      </c>
      <c r="BK242" s="215">
        <f>ROUND(I242*H242,2)</f>
        <v>0</v>
      </c>
      <c r="BL242" s="25" t="s">
        <v>203</v>
      </c>
      <c r="BM242" s="25" t="s">
        <v>469</v>
      </c>
    </row>
    <row r="243" spans="2:65" s="1" customFormat="1" ht="22.5" customHeight="1">
      <c r="B243" s="43"/>
      <c r="C243" s="204" t="s">
        <v>470</v>
      </c>
      <c r="D243" s="204" t="s">
        <v>182</v>
      </c>
      <c r="E243" s="205" t="s">
        <v>471</v>
      </c>
      <c r="F243" s="206" t="s">
        <v>472</v>
      </c>
      <c r="G243" s="207" t="s">
        <v>287</v>
      </c>
      <c r="H243" s="208">
        <v>63.8</v>
      </c>
      <c r="I243" s="209"/>
      <c r="J243" s="210">
        <f>ROUND(I243*H243,2)</f>
        <v>0</v>
      </c>
      <c r="K243" s="206" t="s">
        <v>186</v>
      </c>
      <c r="L243" s="63"/>
      <c r="M243" s="211" t="s">
        <v>34</v>
      </c>
      <c r="N243" s="212" t="s">
        <v>49</v>
      </c>
      <c r="O243" s="44"/>
      <c r="P243" s="213">
        <f>O243*H243</f>
        <v>0</v>
      </c>
      <c r="Q243" s="213">
        <v>0</v>
      </c>
      <c r="R243" s="213">
        <f>Q243*H243</f>
        <v>0</v>
      </c>
      <c r="S243" s="213">
        <v>3.5000000000000003E-2</v>
      </c>
      <c r="T243" s="214">
        <f>S243*H243</f>
        <v>2.2330000000000001</v>
      </c>
      <c r="AR243" s="25" t="s">
        <v>203</v>
      </c>
      <c r="AT243" s="25" t="s">
        <v>182</v>
      </c>
      <c r="AU243" s="25" t="s">
        <v>88</v>
      </c>
      <c r="AY243" s="25" t="s">
        <v>179</v>
      </c>
      <c r="BE243" s="215">
        <f>IF(N243="základní",J243,0)</f>
        <v>0</v>
      </c>
      <c r="BF243" s="215">
        <f>IF(N243="snížená",J243,0)</f>
        <v>0</v>
      </c>
      <c r="BG243" s="215">
        <f>IF(N243="zákl. přenesená",J243,0)</f>
        <v>0</v>
      </c>
      <c r="BH243" s="215">
        <f>IF(N243="sníž. přenesená",J243,0)</f>
        <v>0</v>
      </c>
      <c r="BI243" s="215">
        <f>IF(N243="nulová",J243,0)</f>
        <v>0</v>
      </c>
      <c r="BJ243" s="25" t="s">
        <v>86</v>
      </c>
      <c r="BK243" s="215">
        <f>ROUND(I243*H243,2)</f>
        <v>0</v>
      </c>
      <c r="BL243" s="25" t="s">
        <v>203</v>
      </c>
      <c r="BM243" s="25" t="s">
        <v>473</v>
      </c>
    </row>
    <row r="244" spans="2:65" s="1" customFormat="1" ht="27">
      <c r="B244" s="43"/>
      <c r="C244" s="65"/>
      <c r="D244" s="219" t="s">
        <v>189</v>
      </c>
      <c r="E244" s="65"/>
      <c r="F244" s="220" t="s">
        <v>474</v>
      </c>
      <c r="G244" s="65"/>
      <c r="H244" s="65"/>
      <c r="I244" s="174"/>
      <c r="J244" s="65"/>
      <c r="K244" s="65"/>
      <c r="L244" s="63"/>
      <c r="M244" s="218"/>
      <c r="N244" s="44"/>
      <c r="O244" s="44"/>
      <c r="P244" s="44"/>
      <c r="Q244" s="44"/>
      <c r="R244" s="44"/>
      <c r="S244" s="44"/>
      <c r="T244" s="80"/>
      <c r="AT244" s="25" t="s">
        <v>189</v>
      </c>
      <c r="AU244" s="25" t="s">
        <v>88</v>
      </c>
    </row>
    <row r="245" spans="2:65" s="12" customFormat="1" ht="13.5">
      <c r="B245" s="226"/>
      <c r="C245" s="227"/>
      <c r="D245" s="219" t="s">
        <v>277</v>
      </c>
      <c r="E245" s="228" t="s">
        <v>34</v>
      </c>
      <c r="F245" s="229" t="s">
        <v>407</v>
      </c>
      <c r="G245" s="227"/>
      <c r="H245" s="230" t="s">
        <v>34</v>
      </c>
      <c r="I245" s="231"/>
      <c r="J245" s="227"/>
      <c r="K245" s="227"/>
      <c r="L245" s="232"/>
      <c r="M245" s="233"/>
      <c r="N245" s="234"/>
      <c r="O245" s="234"/>
      <c r="P245" s="234"/>
      <c r="Q245" s="234"/>
      <c r="R245" s="234"/>
      <c r="S245" s="234"/>
      <c r="T245" s="235"/>
      <c r="AT245" s="236" t="s">
        <v>277</v>
      </c>
      <c r="AU245" s="236" t="s">
        <v>88</v>
      </c>
      <c r="AV245" s="12" t="s">
        <v>86</v>
      </c>
      <c r="AW245" s="12" t="s">
        <v>41</v>
      </c>
      <c r="AX245" s="12" t="s">
        <v>78</v>
      </c>
      <c r="AY245" s="236" t="s">
        <v>179</v>
      </c>
    </row>
    <row r="246" spans="2:65" s="13" customFormat="1" ht="13.5">
      <c r="B246" s="237"/>
      <c r="C246" s="238"/>
      <c r="D246" s="219" t="s">
        <v>277</v>
      </c>
      <c r="E246" s="239" t="s">
        <v>34</v>
      </c>
      <c r="F246" s="240" t="s">
        <v>475</v>
      </c>
      <c r="G246" s="238"/>
      <c r="H246" s="241">
        <v>63.8</v>
      </c>
      <c r="I246" s="242"/>
      <c r="J246" s="238"/>
      <c r="K246" s="238"/>
      <c r="L246" s="243"/>
      <c r="M246" s="244"/>
      <c r="N246" s="245"/>
      <c r="O246" s="245"/>
      <c r="P246" s="245"/>
      <c r="Q246" s="245"/>
      <c r="R246" s="245"/>
      <c r="S246" s="245"/>
      <c r="T246" s="246"/>
      <c r="AT246" s="247" t="s">
        <v>277</v>
      </c>
      <c r="AU246" s="247" t="s">
        <v>88</v>
      </c>
      <c r="AV246" s="13" t="s">
        <v>88</v>
      </c>
      <c r="AW246" s="13" t="s">
        <v>41</v>
      </c>
      <c r="AX246" s="13" t="s">
        <v>78</v>
      </c>
      <c r="AY246" s="247" t="s">
        <v>179</v>
      </c>
    </row>
    <row r="247" spans="2:65" s="14" customFormat="1" ht="13.5">
      <c r="B247" s="248"/>
      <c r="C247" s="249"/>
      <c r="D247" s="216" t="s">
        <v>277</v>
      </c>
      <c r="E247" s="250" t="s">
        <v>34</v>
      </c>
      <c r="F247" s="251" t="s">
        <v>280</v>
      </c>
      <c r="G247" s="249"/>
      <c r="H247" s="252">
        <v>63.8</v>
      </c>
      <c r="I247" s="253"/>
      <c r="J247" s="249"/>
      <c r="K247" s="249"/>
      <c r="L247" s="254"/>
      <c r="M247" s="255"/>
      <c r="N247" s="256"/>
      <c r="O247" s="256"/>
      <c r="P247" s="256"/>
      <c r="Q247" s="256"/>
      <c r="R247" s="256"/>
      <c r="S247" s="256"/>
      <c r="T247" s="257"/>
      <c r="AT247" s="258" t="s">
        <v>277</v>
      </c>
      <c r="AU247" s="258" t="s">
        <v>88</v>
      </c>
      <c r="AV247" s="14" t="s">
        <v>203</v>
      </c>
      <c r="AW247" s="14" t="s">
        <v>41</v>
      </c>
      <c r="AX247" s="14" t="s">
        <v>86</v>
      </c>
      <c r="AY247" s="258" t="s">
        <v>179</v>
      </c>
    </row>
    <row r="248" spans="2:65" s="1" customFormat="1" ht="22.5" customHeight="1">
      <c r="B248" s="43"/>
      <c r="C248" s="204" t="s">
        <v>476</v>
      </c>
      <c r="D248" s="204" t="s">
        <v>182</v>
      </c>
      <c r="E248" s="205" t="s">
        <v>477</v>
      </c>
      <c r="F248" s="206" t="s">
        <v>478</v>
      </c>
      <c r="G248" s="207" t="s">
        <v>287</v>
      </c>
      <c r="H248" s="208">
        <v>60</v>
      </c>
      <c r="I248" s="209"/>
      <c r="J248" s="210">
        <f>ROUND(I248*H248,2)</f>
        <v>0</v>
      </c>
      <c r="K248" s="206" t="s">
        <v>186</v>
      </c>
      <c r="L248" s="63"/>
      <c r="M248" s="211" t="s">
        <v>34</v>
      </c>
      <c r="N248" s="212" t="s">
        <v>49</v>
      </c>
      <c r="O248" s="44"/>
      <c r="P248" s="213">
        <f>O248*H248</f>
        <v>0</v>
      </c>
      <c r="Q248" s="213">
        <v>0</v>
      </c>
      <c r="R248" s="213">
        <f>Q248*H248</f>
        <v>0</v>
      </c>
      <c r="S248" s="213">
        <v>7.5999999999999998E-2</v>
      </c>
      <c r="T248" s="214">
        <f>S248*H248</f>
        <v>4.5599999999999996</v>
      </c>
      <c r="AR248" s="25" t="s">
        <v>203</v>
      </c>
      <c r="AT248" s="25" t="s">
        <v>182</v>
      </c>
      <c r="AU248" s="25" t="s">
        <v>88</v>
      </c>
      <c r="AY248" s="25" t="s">
        <v>179</v>
      </c>
      <c r="BE248" s="215">
        <f>IF(N248="základní",J248,0)</f>
        <v>0</v>
      </c>
      <c r="BF248" s="215">
        <f>IF(N248="snížená",J248,0)</f>
        <v>0</v>
      </c>
      <c r="BG248" s="215">
        <f>IF(N248="zákl. přenesená",J248,0)</f>
        <v>0</v>
      </c>
      <c r="BH248" s="215">
        <f>IF(N248="sníž. přenesená",J248,0)</f>
        <v>0</v>
      </c>
      <c r="BI248" s="215">
        <f>IF(N248="nulová",J248,0)</f>
        <v>0</v>
      </c>
      <c r="BJ248" s="25" t="s">
        <v>86</v>
      </c>
      <c r="BK248" s="215">
        <f>ROUND(I248*H248,2)</f>
        <v>0</v>
      </c>
      <c r="BL248" s="25" t="s">
        <v>203</v>
      </c>
      <c r="BM248" s="25" t="s">
        <v>479</v>
      </c>
    </row>
    <row r="249" spans="2:65" s="12" customFormat="1" ht="13.5">
      <c r="B249" s="226"/>
      <c r="C249" s="227"/>
      <c r="D249" s="219" t="s">
        <v>277</v>
      </c>
      <c r="E249" s="228" t="s">
        <v>34</v>
      </c>
      <c r="F249" s="229" t="s">
        <v>319</v>
      </c>
      <c r="G249" s="227"/>
      <c r="H249" s="230" t="s">
        <v>34</v>
      </c>
      <c r="I249" s="231"/>
      <c r="J249" s="227"/>
      <c r="K249" s="227"/>
      <c r="L249" s="232"/>
      <c r="M249" s="233"/>
      <c r="N249" s="234"/>
      <c r="O249" s="234"/>
      <c r="P249" s="234"/>
      <c r="Q249" s="234"/>
      <c r="R249" s="234"/>
      <c r="S249" s="234"/>
      <c r="T249" s="235"/>
      <c r="AT249" s="236" t="s">
        <v>277</v>
      </c>
      <c r="AU249" s="236" t="s">
        <v>88</v>
      </c>
      <c r="AV249" s="12" t="s">
        <v>86</v>
      </c>
      <c r="AW249" s="12" t="s">
        <v>41</v>
      </c>
      <c r="AX249" s="12" t="s">
        <v>78</v>
      </c>
      <c r="AY249" s="236" t="s">
        <v>179</v>
      </c>
    </row>
    <row r="250" spans="2:65" s="13" customFormat="1" ht="13.5">
      <c r="B250" s="237"/>
      <c r="C250" s="238"/>
      <c r="D250" s="219" t="s">
        <v>277</v>
      </c>
      <c r="E250" s="239" t="s">
        <v>34</v>
      </c>
      <c r="F250" s="240" t="s">
        <v>480</v>
      </c>
      <c r="G250" s="238"/>
      <c r="H250" s="241">
        <v>2</v>
      </c>
      <c r="I250" s="242"/>
      <c r="J250" s="238"/>
      <c r="K250" s="238"/>
      <c r="L250" s="243"/>
      <c r="M250" s="244"/>
      <c r="N250" s="245"/>
      <c r="O250" s="245"/>
      <c r="P250" s="245"/>
      <c r="Q250" s="245"/>
      <c r="R250" s="245"/>
      <c r="S250" s="245"/>
      <c r="T250" s="246"/>
      <c r="AT250" s="247" t="s">
        <v>277</v>
      </c>
      <c r="AU250" s="247" t="s">
        <v>88</v>
      </c>
      <c r="AV250" s="13" t="s">
        <v>88</v>
      </c>
      <c r="AW250" s="13" t="s">
        <v>41</v>
      </c>
      <c r="AX250" s="13" t="s">
        <v>78</v>
      </c>
      <c r="AY250" s="247" t="s">
        <v>179</v>
      </c>
    </row>
    <row r="251" spans="2:65" s="12" customFormat="1" ht="13.5">
      <c r="B251" s="226"/>
      <c r="C251" s="227"/>
      <c r="D251" s="219" t="s">
        <v>277</v>
      </c>
      <c r="E251" s="228" t="s">
        <v>34</v>
      </c>
      <c r="F251" s="229" t="s">
        <v>436</v>
      </c>
      <c r="G251" s="227"/>
      <c r="H251" s="230" t="s">
        <v>34</v>
      </c>
      <c r="I251" s="231"/>
      <c r="J251" s="227"/>
      <c r="K251" s="227"/>
      <c r="L251" s="232"/>
      <c r="M251" s="233"/>
      <c r="N251" s="234"/>
      <c r="O251" s="234"/>
      <c r="P251" s="234"/>
      <c r="Q251" s="234"/>
      <c r="R251" s="234"/>
      <c r="S251" s="234"/>
      <c r="T251" s="235"/>
      <c r="AT251" s="236" t="s">
        <v>277</v>
      </c>
      <c r="AU251" s="236" t="s">
        <v>88</v>
      </c>
      <c r="AV251" s="12" t="s">
        <v>86</v>
      </c>
      <c r="AW251" s="12" t="s">
        <v>41</v>
      </c>
      <c r="AX251" s="12" t="s">
        <v>78</v>
      </c>
      <c r="AY251" s="236" t="s">
        <v>179</v>
      </c>
    </row>
    <row r="252" spans="2:65" s="13" customFormat="1" ht="13.5">
      <c r="B252" s="237"/>
      <c r="C252" s="238"/>
      <c r="D252" s="219" t="s">
        <v>277</v>
      </c>
      <c r="E252" s="239" t="s">
        <v>34</v>
      </c>
      <c r="F252" s="240" t="s">
        <v>481</v>
      </c>
      <c r="G252" s="238"/>
      <c r="H252" s="241">
        <v>58</v>
      </c>
      <c r="I252" s="242"/>
      <c r="J252" s="238"/>
      <c r="K252" s="238"/>
      <c r="L252" s="243"/>
      <c r="M252" s="244"/>
      <c r="N252" s="245"/>
      <c r="O252" s="245"/>
      <c r="P252" s="245"/>
      <c r="Q252" s="245"/>
      <c r="R252" s="245"/>
      <c r="S252" s="245"/>
      <c r="T252" s="246"/>
      <c r="AT252" s="247" t="s">
        <v>277</v>
      </c>
      <c r="AU252" s="247" t="s">
        <v>88</v>
      </c>
      <c r="AV252" s="13" t="s">
        <v>88</v>
      </c>
      <c r="AW252" s="13" t="s">
        <v>41</v>
      </c>
      <c r="AX252" s="13" t="s">
        <v>78</v>
      </c>
      <c r="AY252" s="247" t="s">
        <v>179</v>
      </c>
    </row>
    <row r="253" spans="2:65" s="14" customFormat="1" ht="13.5">
      <c r="B253" s="248"/>
      <c r="C253" s="249"/>
      <c r="D253" s="216" t="s">
        <v>277</v>
      </c>
      <c r="E253" s="250" t="s">
        <v>34</v>
      </c>
      <c r="F253" s="251" t="s">
        <v>280</v>
      </c>
      <c r="G253" s="249"/>
      <c r="H253" s="252">
        <v>60</v>
      </c>
      <c r="I253" s="253"/>
      <c r="J253" s="249"/>
      <c r="K253" s="249"/>
      <c r="L253" s="254"/>
      <c r="M253" s="255"/>
      <c r="N253" s="256"/>
      <c r="O253" s="256"/>
      <c r="P253" s="256"/>
      <c r="Q253" s="256"/>
      <c r="R253" s="256"/>
      <c r="S253" s="256"/>
      <c r="T253" s="257"/>
      <c r="AT253" s="258" t="s">
        <v>277</v>
      </c>
      <c r="AU253" s="258" t="s">
        <v>88</v>
      </c>
      <c r="AV253" s="14" t="s">
        <v>203</v>
      </c>
      <c r="AW253" s="14" t="s">
        <v>41</v>
      </c>
      <c r="AX253" s="14" t="s">
        <v>86</v>
      </c>
      <c r="AY253" s="258" t="s">
        <v>179</v>
      </c>
    </row>
    <row r="254" spans="2:65" s="1" customFormat="1" ht="22.5" customHeight="1">
      <c r="B254" s="43"/>
      <c r="C254" s="204" t="s">
        <v>482</v>
      </c>
      <c r="D254" s="204" t="s">
        <v>182</v>
      </c>
      <c r="E254" s="205" t="s">
        <v>483</v>
      </c>
      <c r="F254" s="206" t="s">
        <v>484</v>
      </c>
      <c r="G254" s="207" t="s">
        <v>287</v>
      </c>
      <c r="H254" s="208">
        <v>44</v>
      </c>
      <c r="I254" s="209"/>
      <c r="J254" s="210">
        <f>ROUND(I254*H254,2)</f>
        <v>0</v>
      </c>
      <c r="K254" s="206" t="s">
        <v>186</v>
      </c>
      <c r="L254" s="63"/>
      <c r="M254" s="211" t="s">
        <v>34</v>
      </c>
      <c r="N254" s="212" t="s">
        <v>49</v>
      </c>
      <c r="O254" s="44"/>
      <c r="P254" s="213">
        <f>O254*H254</f>
        <v>0</v>
      </c>
      <c r="Q254" s="213">
        <v>0</v>
      </c>
      <c r="R254" s="213">
        <f>Q254*H254</f>
        <v>0</v>
      </c>
      <c r="S254" s="213">
        <v>6.3E-2</v>
      </c>
      <c r="T254" s="214">
        <f>S254*H254</f>
        <v>2.7720000000000002</v>
      </c>
      <c r="AR254" s="25" t="s">
        <v>203</v>
      </c>
      <c r="AT254" s="25" t="s">
        <v>182</v>
      </c>
      <c r="AU254" s="25" t="s">
        <v>88</v>
      </c>
      <c r="AY254" s="25" t="s">
        <v>179</v>
      </c>
      <c r="BE254" s="215">
        <f>IF(N254="základní",J254,0)</f>
        <v>0</v>
      </c>
      <c r="BF254" s="215">
        <f>IF(N254="snížená",J254,0)</f>
        <v>0</v>
      </c>
      <c r="BG254" s="215">
        <f>IF(N254="zákl. přenesená",J254,0)</f>
        <v>0</v>
      </c>
      <c r="BH254" s="215">
        <f>IF(N254="sníž. přenesená",J254,0)</f>
        <v>0</v>
      </c>
      <c r="BI254" s="215">
        <f>IF(N254="nulová",J254,0)</f>
        <v>0</v>
      </c>
      <c r="BJ254" s="25" t="s">
        <v>86</v>
      </c>
      <c r="BK254" s="215">
        <f>ROUND(I254*H254,2)</f>
        <v>0</v>
      </c>
      <c r="BL254" s="25" t="s">
        <v>203</v>
      </c>
      <c r="BM254" s="25" t="s">
        <v>485</v>
      </c>
    </row>
    <row r="255" spans="2:65" s="12" customFormat="1" ht="13.5">
      <c r="B255" s="226"/>
      <c r="C255" s="227"/>
      <c r="D255" s="219" t="s">
        <v>277</v>
      </c>
      <c r="E255" s="228" t="s">
        <v>34</v>
      </c>
      <c r="F255" s="229" t="s">
        <v>319</v>
      </c>
      <c r="G255" s="227"/>
      <c r="H255" s="230" t="s">
        <v>34</v>
      </c>
      <c r="I255" s="231"/>
      <c r="J255" s="227"/>
      <c r="K255" s="227"/>
      <c r="L255" s="232"/>
      <c r="M255" s="233"/>
      <c r="N255" s="234"/>
      <c r="O255" s="234"/>
      <c r="P255" s="234"/>
      <c r="Q255" s="234"/>
      <c r="R255" s="234"/>
      <c r="S255" s="234"/>
      <c r="T255" s="235"/>
      <c r="AT255" s="236" t="s">
        <v>277</v>
      </c>
      <c r="AU255" s="236" t="s">
        <v>88</v>
      </c>
      <c r="AV255" s="12" t="s">
        <v>86</v>
      </c>
      <c r="AW255" s="12" t="s">
        <v>41</v>
      </c>
      <c r="AX255" s="12" t="s">
        <v>78</v>
      </c>
      <c r="AY255" s="236" t="s">
        <v>179</v>
      </c>
    </row>
    <row r="256" spans="2:65" s="13" customFormat="1" ht="13.5">
      <c r="B256" s="237"/>
      <c r="C256" s="238"/>
      <c r="D256" s="219" t="s">
        <v>277</v>
      </c>
      <c r="E256" s="239" t="s">
        <v>34</v>
      </c>
      <c r="F256" s="240" t="s">
        <v>486</v>
      </c>
      <c r="G256" s="238"/>
      <c r="H256" s="241">
        <v>2.8</v>
      </c>
      <c r="I256" s="242"/>
      <c r="J256" s="238"/>
      <c r="K256" s="238"/>
      <c r="L256" s="243"/>
      <c r="M256" s="244"/>
      <c r="N256" s="245"/>
      <c r="O256" s="245"/>
      <c r="P256" s="245"/>
      <c r="Q256" s="245"/>
      <c r="R256" s="245"/>
      <c r="S256" s="245"/>
      <c r="T256" s="246"/>
      <c r="AT256" s="247" t="s">
        <v>277</v>
      </c>
      <c r="AU256" s="247" t="s">
        <v>88</v>
      </c>
      <c r="AV256" s="13" t="s">
        <v>88</v>
      </c>
      <c r="AW256" s="13" t="s">
        <v>41</v>
      </c>
      <c r="AX256" s="13" t="s">
        <v>78</v>
      </c>
      <c r="AY256" s="247" t="s">
        <v>179</v>
      </c>
    </row>
    <row r="257" spans="2:65" s="12" customFormat="1" ht="13.5">
      <c r="B257" s="226"/>
      <c r="C257" s="227"/>
      <c r="D257" s="219" t="s">
        <v>277</v>
      </c>
      <c r="E257" s="228" t="s">
        <v>34</v>
      </c>
      <c r="F257" s="229" t="s">
        <v>436</v>
      </c>
      <c r="G257" s="227"/>
      <c r="H257" s="230" t="s">
        <v>34</v>
      </c>
      <c r="I257" s="231"/>
      <c r="J257" s="227"/>
      <c r="K257" s="227"/>
      <c r="L257" s="232"/>
      <c r="M257" s="233"/>
      <c r="N257" s="234"/>
      <c r="O257" s="234"/>
      <c r="P257" s="234"/>
      <c r="Q257" s="234"/>
      <c r="R257" s="234"/>
      <c r="S257" s="234"/>
      <c r="T257" s="235"/>
      <c r="AT257" s="236" t="s">
        <v>277</v>
      </c>
      <c r="AU257" s="236" t="s">
        <v>88</v>
      </c>
      <c r="AV257" s="12" t="s">
        <v>86</v>
      </c>
      <c r="AW257" s="12" t="s">
        <v>41</v>
      </c>
      <c r="AX257" s="12" t="s">
        <v>78</v>
      </c>
      <c r="AY257" s="236" t="s">
        <v>179</v>
      </c>
    </row>
    <row r="258" spans="2:65" s="13" customFormat="1" ht="13.5">
      <c r="B258" s="237"/>
      <c r="C258" s="238"/>
      <c r="D258" s="219" t="s">
        <v>277</v>
      </c>
      <c r="E258" s="239" t="s">
        <v>34</v>
      </c>
      <c r="F258" s="240" t="s">
        <v>487</v>
      </c>
      <c r="G258" s="238"/>
      <c r="H258" s="241">
        <v>41.2</v>
      </c>
      <c r="I258" s="242"/>
      <c r="J258" s="238"/>
      <c r="K258" s="238"/>
      <c r="L258" s="243"/>
      <c r="M258" s="244"/>
      <c r="N258" s="245"/>
      <c r="O258" s="245"/>
      <c r="P258" s="245"/>
      <c r="Q258" s="245"/>
      <c r="R258" s="245"/>
      <c r="S258" s="245"/>
      <c r="T258" s="246"/>
      <c r="AT258" s="247" t="s">
        <v>277</v>
      </c>
      <c r="AU258" s="247" t="s">
        <v>88</v>
      </c>
      <c r="AV258" s="13" t="s">
        <v>88</v>
      </c>
      <c r="AW258" s="13" t="s">
        <v>41</v>
      </c>
      <c r="AX258" s="13" t="s">
        <v>78</v>
      </c>
      <c r="AY258" s="247" t="s">
        <v>179</v>
      </c>
    </row>
    <row r="259" spans="2:65" s="14" customFormat="1" ht="13.5">
      <c r="B259" s="248"/>
      <c r="C259" s="249"/>
      <c r="D259" s="216" t="s">
        <v>277</v>
      </c>
      <c r="E259" s="250" t="s">
        <v>34</v>
      </c>
      <c r="F259" s="251" t="s">
        <v>280</v>
      </c>
      <c r="G259" s="249"/>
      <c r="H259" s="252">
        <v>44</v>
      </c>
      <c r="I259" s="253"/>
      <c r="J259" s="249"/>
      <c r="K259" s="249"/>
      <c r="L259" s="254"/>
      <c r="M259" s="255"/>
      <c r="N259" s="256"/>
      <c r="O259" s="256"/>
      <c r="P259" s="256"/>
      <c r="Q259" s="256"/>
      <c r="R259" s="256"/>
      <c r="S259" s="256"/>
      <c r="T259" s="257"/>
      <c r="AT259" s="258" t="s">
        <v>277</v>
      </c>
      <c r="AU259" s="258" t="s">
        <v>88</v>
      </c>
      <c r="AV259" s="14" t="s">
        <v>203</v>
      </c>
      <c r="AW259" s="14" t="s">
        <v>41</v>
      </c>
      <c r="AX259" s="14" t="s">
        <v>86</v>
      </c>
      <c r="AY259" s="258" t="s">
        <v>179</v>
      </c>
    </row>
    <row r="260" spans="2:65" s="1" customFormat="1" ht="22.5" customHeight="1">
      <c r="B260" s="43"/>
      <c r="C260" s="204" t="s">
        <v>488</v>
      </c>
      <c r="D260" s="204" t="s">
        <v>182</v>
      </c>
      <c r="E260" s="205" t="s">
        <v>489</v>
      </c>
      <c r="F260" s="206" t="s">
        <v>490</v>
      </c>
      <c r="G260" s="207" t="s">
        <v>283</v>
      </c>
      <c r="H260" s="208">
        <v>26</v>
      </c>
      <c r="I260" s="209"/>
      <c r="J260" s="210">
        <f>ROUND(I260*H260,2)</f>
        <v>0</v>
      </c>
      <c r="K260" s="206" t="s">
        <v>186</v>
      </c>
      <c r="L260" s="63"/>
      <c r="M260" s="211" t="s">
        <v>34</v>
      </c>
      <c r="N260" s="212" t="s">
        <v>49</v>
      </c>
      <c r="O260" s="44"/>
      <c r="P260" s="213">
        <f>O260*H260</f>
        <v>0</v>
      </c>
      <c r="Q260" s="213">
        <v>0</v>
      </c>
      <c r="R260" s="213">
        <f>Q260*H260</f>
        <v>0</v>
      </c>
      <c r="S260" s="213">
        <v>8.2000000000000003E-2</v>
      </c>
      <c r="T260" s="214">
        <f>S260*H260</f>
        <v>2.1320000000000001</v>
      </c>
      <c r="AR260" s="25" t="s">
        <v>203</v>
      </c>
      <c r="AT260" s="25" t="s">
        <v>182</v>
      </c>
      <c r="AU260" s="25" t="s">
        <v>88</v>
      </c>
      <c r="AY260" s="25" t="s">
        <v>179</v>
      </c>
      <c r="BE260" s="215">
        <f>IF(N260="základní",J260,0)</f>
        <v>0</v>
      </c>
      <c r="BF260" s="215">
        <f>IF(N260="snížená",J260,0)</f>
        <v>0</v>
      </c>
      <c r="BG260" s="215">
        <f>IF(N260="zákl. přenesená",J260,0)</f>
        <v>0</v>
      </c>
      <c r="BH260" s="215">
        <f>IF(N260="sníž. přenesená",J260,0)</f>
        <v>0</v>
      </c>
      <c r="BI260" s="215">
        <f>IF(N260="nulová",J260,0)</f>
        <v>0</v>
      </c>
      <c r="BJ260" s="25" t="s">
        <v>86</v>
      </c>
      <c r="BK260" s="215">
        <f>ROUND(I260*H260,2)</f>
        <v>0</v>
      </c>
      <c r="BL260" s="25" t="s">
        <v>203</v>
      </c>
      <c r="BM260" s="25" t="s">
        <v>491</v>
      </c>
    </row>
    <row r="261" spans="2:65" s="12" customFormat="1" ht="13.5">
      <c r="B261" s="226"/>
      <c r="C261" s="227"/>
      <c r="D261" s="219" t="s">
        <v>277</v>
      </c>
      <c r="E261" s="228" t="s">
        <v>34</v>
      </c>
      <c r="F261" s="229" t="s">
        <v>449</v>
      </c>
      <c r="G261" s="227"/>
      <c r="H261" s="230" t="s">
        <v>34</v>
      </c>
      <c r="I261" s="231"/>
      <c r="J261" s="227"/>
      <c r="K261" s="227"/>
      <c r="L261" s="232"/>
      <c r="M261" s="233"/>
      <c r="N261" s="234"/>
      <c r="O261" s="234"/>
      <c r="P261" s="234"/>
      <c r="Q261" s="234"/>
      <c r="R261" s="234"/>
      <c r="S261" s="234"/>
      <c r="T261" s="235"/>
      <c r="AT261" s="236" t="s">
        <v>277</v>
      </c>
      <c r="AU261" s="236" t="s">
        <v>88</v>
      </c>
      <c r="AV261" s="12" t="s">
        <v>86</v>
      </c>
      <c r="AW261" s="12" t="s">
        <v>41</v>
      </c>
      <c r="AX261" s="12" t="s">
        <v>78</v>
      </c>
      <c r="AY261" s="236" t="s">
        <v>179</v>
      </c>
    </row>
    <row r="262" spans="2:65" s="13" customFormat="1" ht="13.5">
      <c r="B262" s="237"/>
      <c r="C262" s="238"/>
      <c r="D262" s="219" t="s">
        <v>277</v>
      </c>
      <c r="E262" s="239" t="s">
        <v>34</v>
      </c>
      <c r="F262" s="240" t="s">
        <v>492</v>
      </c>
      <c r="G262" s="238"/>
      <c r="H262" s="241">
        <v>26</v>
      </c>
      <c r="I262" s="242"/>
      <c r="J262" s="238"/>
      <c r="K262" s="238"/>
      <c r="L262" s="243"/>
      <c r="M262" s="244"/>
      <c r="N262" s="245"/>
      <c r="O262" s="245"/>
      <c r="P262" s="245"/>
      <c r="Q262" s="245"/>
      <c r="R262" s="245"/>
      <c r="S262" s="245"/>
      <c r="T262" s="246"/>
      <c r="AT262" s="247" t="s">
        <v>277</v>
      </c>
      <c r="AU262" s="247" t="s">
        <v>88</v>
      </c>
      <c r="AV262" s="13" t="s">
        <v>88</v>
      </c>
      <c r="AW262" s="13" t="s">
        <v>41</v>
      </c>
      <c r="AX262" s="13" t="s">
        <v>78</v>
      </c>
      <c r="AY262" s="247" t="s">
        <v>179</v>
      </c>
    </row>
    <row r="263" spans="2:65" s="14" customFormat="1" ht="13.5">
      <c r="B263" s="248"/>
      <c r="C263" s="249"/>
      <c r="D263" s="216" t="s">
        <v>277</v>
      </c>
      <c r="E263" s="250" t="s">
        <v>34</v>
      </c>
      <c r="F263" s="251" t="s">
        <v>280</v>
      </c>
      <c r="G263" s="249"/>
      <c r="H263" s="252">
        <v>26</v>
      </c>
      <c r="I263" s="253"/>
      <c r="J263" s="249"/>
      <c r="K263" s="249"/>
      <c r="L263" s="254"/>
      <c r="M263" s="255"/>
      <c r="N263" s="256"/>
      <c r="O263" s="256"/>
      <c r="P263" s="256"/>
      <c r="Q263" s="256"/>
      <c r="R263" s="256"/>
      <c r="S263" s="256"/>
      <c r="T263" s="257"/>
      <c r="AT263" s="258" t="s">
        <v>277</v>
      </c>
      <c r="AU263" s="258" t="s">
        <v>88</v>
      </c>
      <c r="AV263" s="14" t="s">
        <v>203</v>
      </c>
      <c r="AW263" s="14" t="s">
        <v>41</v>
      </c>
      <c r="AX263" s="14" t="s">
        <v>86</v>
      </c>
      <c r="AY263" s="258" t="s">
        <v>179</v>
      </c>
    </row>
    <row r="264" spans="2:65" s="1" customFormat="1" ht="22.5" customHeight="1">
      <c r="B264" s="43"/>
      <c r="C264" s="204" t="s">
        <v>493</v>
      </c>
      <c r="D264" s="204" t="s">
        <v>182</v>
      </c>
      <c r="E264" s="205" t="s">
        <v>494</v>
      </c>
      <c r="F264" s="206" t="s">
        <v>495</v>
      </c>
      <c r="G264" s="207" t="s">
        <v>441</v>
      </c>
      <c r="H264" s="208">
        <v>0.308</v>
      </c>
      <c r="I264" s="209"/>
      <c r="J264" s="210">
        <f>ROUND(I264*H264,2)</f>
        <v>0</v>
      </c>
      <c r="K264" s="206" t="s">
        <v>186</v>
      </c>
      <c r="L264" s="63"/>
      <c r="M264" s="211" t="s">
        <v>34</v>
      </c>
      <c r="N264" s="212" t="s">
        <v>49</v>
      </c>
      <c r="O264" s="44"/>
      <c r="P264" s="213">
        <f>O264*H264</f>
        <v>0</v>
      </c>
      <c r="Q264" s="213">
        <v>0</v>
      </c>
      <c r="R264" s="213">
        <f>Q264*H264</f>
        <v>0</v>
      </c>
      <c r="S264" s="213">
        <v>2.2000000000000002</v>
      </c>
      <c r="T264" s="214">
        <f>S264*H264</f>
        <v>0.67760000000000009</v>
      </c>
      <c r="AR264" s="25" t="s">
        <v>203</v>
      </c>
      <c r="AT264" s="25" t="s">
        <v>182</v>
      </c>
      <c r="AU264" s="25" t="s">
        <v>88</v>
      </c>
      <c r="AY264" s="25" t="s">
        <v>179</v>
      </c>
      <c r="BE264" s="215">
        <f>IF(N264="základní",J264,0)</f>
        <v>0</v>
      </c>
      <c r="BF264" s="215">
        <f>IF(N264="snížená",J264,0)</f>
        <v>0</v>
      </c>
      <c r="BG264" s="215">
        <f>IF(N264="zákl. přenesená",J264,0)</f>
        <v>0</v>
      </c>
      <c r="BH264" s="215">
        <f>IF(N264="sníž. přenesená",J264,0)</f>
        <v>0</v>
      </c>
      <c r="BI264" s="215">
        <f>IF(N264="nulová",J264,0)</f>
        <v>0</v>
      </c>
      <c r="BJ264" s="25" t="s">
        <v>86</v>
      </c>
      <c r="BK264" s="215">
        <f>ROUND(I264*H264,2)</f>
        <v>0</v>
      </c>
      <c r="BL264" s="25" t="s">
        <v>203</v>
      </c>
      <c r="BM264" s="25" t="s">
        <v>496</v>
      </c>
    </row>
    <row r="265" spans="2:65" s="12" customFormat="1" ht="13.5">
      <c r="B265" s="226"/>
      <c r="C265" s="227"/>
      <c r="D265" s="219" t="s">
        <v>277</v>
      </c>
      <c r="E265" s="228" t="s">
        <v>34</v>
      </c>
      <c r="F265" s="229" t="s">
        <v>436</v>
      </c>
      <c r="G265" s="227"/>
      <c r="H265" s="230" t="s">
        <v>34</v>
      </c>
      <c r="I265" s="231"/>
      <c r="J265" s="227"/>
      <c r="K265" s="227"/>
      <c r="L265" s="232"/>
      <c r="M265" s="233"/>
      <c r="N265" s="234"/>
      <c r="O265" s="234"/>
      <c r="P265" s="234"/>
      <c r="Q265" s="234"/>
      <c r="R265" s="234"/>
      <c r="S265" s="234"/>
      <c r="T265" s="235"/>
      <c r="AT265" s="236" t="s">
        <v>277</v>
      </c>
      <c r="AU265" s="236" t="s">
        <v>88</v>
      </c>
      <c r="AV265" s="12" t="s">
        <v>86</v>
      </c>
      <c r="AW265" s="12" t="s">
        <v>41</v>
      </c>
      <c r="AX265" s="12" t="s">
        <v>78</v>
      </c>
      <c r="AY265" s="236" t="s">
        <v>179</v>
      </c>
    </row>
    <row r="266" spans="2:65" s="13" customFormat="1" ht="13.5">
      <c r="B266" s="237"/>
      <c r="C266" s="238"/>
      <c r="D266" s="219" t="s">
        <v>277</v>
      </c>
      <c r="E266" s="239" t="s">
        <v>34</v>
      </c>
      <c r="F266" s="240" t="s">
        <v>497</v>
      </c>
      <c r="G266" s="238"/>
      <c r="H266" s="241">
        <v>0.308</v>
      </c>
      <c r="I266" s="242"/>
      <c r="J266" s="238"/>
      <c r="K266" s="238"/>
      <c r="L266" s="243"/>
      <c r="M266" s="244"/>
      <c r="N266" s="245"/>
      <c r="O266" s="245"/>
      <c r="P266" s="245"/>
      <c r="Q266" s="245"/>
      <c r="R266" s="245"/>
      <c r="S266" s="245"/>
      <c r="T266" s="246"/>
      <c r="AT266" s="247" t="s">
        <v>277</v>
      </c>
      <c r="AU266" s="247" t="s">
        <v>88</v>
      </c>
      <c r="AV266" s="13" t="s">
        <v>88</v>
      </c>
      <c r="AW266" s="13" t="s">
        <v>41</v>
      </c>
      <c r="AX266" s="13" t="s">
        <v>78</v>
      </c>
      <c r="AY266" s="247" t="s">
        <v>179</v>
      </c>
    </row>
    <row r="267" spans="2:65" s="14" customFormat="1" ht="13.5">
      <c r="B267" s="248"/>
      <c r="C267" s="249"/>
      <c r="D267" s="216" t="s">
        <v>277</v>
      </c>
      <c r="E267" s="250" t="s">
        <v>34</v>
      </c>
      <c r="F267" s="251" t="s">
        <v>280</v>
      </c>
      <c r="G267" s="249"/>
      <c r="H267" s="252">
        <v>0.308</v>
      </c>
      <c r="I267" s="253"/>
      <c r="J267" s="249"/>
      <c r="K267" s="249"/>
      <c r="L267" s="254"/>
      <c r="M267" s="255"/>
      <c r="N267" s="256"/>
      <c r="O267" s="256"/>
      <c r="P267" s="256"/>
      <c r="Q267" s="256"/>
      <c r="R267" s="256"/>
      <c r="S267" s="256"/>
      <c r="T267" s="257"/>
      <c r="AT267" s="258" t="s">
        <v>277</v>
      </c>
      <c r="AU267" s="258" t="s">
        <v>88</v>
      </c>
      <c r="AV267" s="14" t="s">
        <v>203</v>
      </c>
      <c r="AW267" s="14" t="s">
        <v>41</v>
      </c>
      <c r="AX267" s="14" t="s">
        <v>86</v>
      </c>
      <c r="AY267" s="258" t="s">
        <v>179</v>
      </c>
    </row>
    <row r="268" spans="2:65" s="1" customFormat="1" ht="22.5" customHeight="1">
      <c r="B268" s="43"/>
      <c r="C268" s="204" t="s">
        <v>498</v>
      </c>
      <c r="D268" s="204" t="s">
        <v>182</v>
      </c>
      <c r="E268" s="205" t="s">
        <v>499</v>
      </c>
      <c r="F268" s="206" t="s">
        <v>500</v>
      </c>
      <c r="G268" s="207" t="s">
        <v>283</v>
      </c>
      <c r="H268" s="208">
        <v>38</v>
      </c>
      <c r="I268" s="209"/>
      <c r="J268" s="210">
        <f>ROUND(I268*H268,2)</f>
        <v>0</v>
      </c>
      <c r="K268" s="206" t="s">
        <v>186</v>
      </c>
      <c r="L268" s="63"/>
      <c r="M268" s="211" t="s">
        <v>34</v>
      </c>
      <c r="N268" s="212" t="s">
        <v>49</v>
      </c>
      <c r="O268" s="44"/>
      <c r="P268" s="213">
        <f>O268*H268</f>
        <v>0</v>
      </c>
      <c r="Q268" s="213">
        <v>0</v>
      </c>
      <c r="R268" s="213">
        <f>Q268*H268</f>
        <v>0</v>
      </c>
      <c r="S268" s="213">
        <v>3.6999999999999998E-2</v>
      </c>
      <c r="T268" s="214">
        <f>S268*H268</f>
        <v>1.4059999999999999</v>
      </c>
      <c r="AR268" s="25" t="s">
        <v>203</v>
      </c>
      <c r="AT268" s="25" t="s">
        <v>182</v>
      </c>
      <c r="AU268" s="25" t="s">
        <v>88</v>
      </c>
      <c r="AY268" s="25" t="s">
        <v>179</v>
      </c>
      <c r="BE268" s="215">
        <f>IF(N268="základní",J268,0)</f>
        <v>0</v>
      </c>
      <c r="BF268" s="215">
        <f>IF(N268="snížená",J268,0)</f>
        <v>0</v>
      </c>
      <c r="BG268" s="215">
        <f>IF(N268="zákl. přenesená",J268,0)</f>
        <v>0</v>
      </c>
      <c r="BH268" s="215">
        <f>IF(N268="sníž. přenesená",J268,0)</f>
        <v>0</v>
      </c>
      <c r="BI268" s="215">
        <f>IF(N268="nulová",J268,0)</f>
        <v>0</v>
      </c>
      <c r="BJ268" s="25" t="s">
        <v>86</v>
      </c>
      <c r="BK268" s="215">
        <f>ROUND(I268*H268,2)</f>
        <v>0</v>
      </c>
      <c r="BL268" s="25" t="s">
        <v>203</v>
      </c>
      <c r="BM268" s="25" t="s">
        <v>501</v>
      </c>
    </row>
    <row r="269" spans="2:65" s="1" customFormat="1" ht="22.5" customHeight="1">
      <c r="B269" s="43"/>
      <c r="C269" s="204" t="s">
        <v>502</v>
      </c>
      <c r="D269" s="204" t="s">
        <v>182</v>
      </c>
      <c r="E269" s="205" t="s">
        <v>503</v>
      </c>
      <c r="F269" s="206" t="s">
        <v>504</v>
      </c>
      <c r="G269" s="207" t="s">
        <v>301</v>
      </c>
      <c r="H269" s="208">
        <v>3.4</v>
      </c>
      <c r="I269" s="209"/>
      <c r="J269" s="210">
        <f>ROUND(I269*H269,2)</f>
        <v>0</v>
      </c>
      <c r="K269" s="206" t="s">
        <v>186</v>
      </c>
      <c r="L269" s="63"/>
      <c r="M269" s="211" t="s">
        <v>34</v>
      </c>
      <c r="N269" s="212" t="s">
        <v>49</v>
      </c>
      <c r="O269" s="44"/>
      <c r="P269" s="213">
        <f>O269*H269</f>
        <v>0</v>
      </c>
      <c r="Q269" s="213">
        <v>2.82E-3</v>
      </c>
      <c r="R269" s="213">
        <f>Q269*H269</f>
        <v>9.5879999999999993E-3</v>
      </c>
      <c r="S269" s="213">
        <v>0.10100000000000001</v>
      </c>
      <c r="T269" s="214">
        <f>S269*H269</f>
        <v>0.34340000000000004</v>
      </c>
      <c r="AR269" s="25" t="s">
        <v>203</v>
      </c>
      <c r="AT269" s="25" t="s">
        <v>182</v>
      </c>
      <c r="AU269" s="25" t="s">
        <v>88</v>
      </c>
      <c r="AY269" s="25" t="s">
        <v>179</v>
      </c>
      <c r="BE269" s="215">
        <f>IF(N269="základní",J269,0)</f>
        <v>0</v>
      </c>
      <c r="BF269" s="215">
        <f>IF(N269="snížená",J269,0)</f>
        <v>0</v>
      </c>
      <c r="BG269" s="215">
        <f>IF(N269="zákl. přenesená",J269,0)</f>
        <v>0</v>
      </c>
      <c r="BH269" s="215">
        <f>IF(N269="sníž. přenesená",J269,0)</f>
        <v>0</v>
      </c>
      <c r="BI269" s="215">
        <f>IF(N269="nulová",J269,0)</f>
        <v>0</v>
      </c>
      <c r="BJ269" s="25" t="s">
        <v>86</v>
      </c>
      <c r="BK269" s="215">
        <f>ROUND(I269*H269,2)</f>
        <v>0</v>
      </c>
      <c r="BL269" s="25" t="s">
        <v>203</v>
      </c>
      <c r="BM269" s="25" t="s">
        <v>505</v>
      </c>
    </row>
    <row r="270" spans="2:65" s="12" customFormat="1" ht="13.5">
      <c r="B270" s="226"/>
      <c r="C270" s="227"/>
      <c r="D270" s="219" t="s">
        <v>277</v>
      </c>
      <c r="E270" s="228" t="s">
        <v>34</v>
      </c>
      <c r="F270" s="229" t="s">
        <v>449</v>
      </c>
      <c r="G270" s="227"/>
      <c r="H270" s="230" t="s">
        <v>34</v>
      </c>
      <c r="I270" s="231"/>
      <c r="J270" s="227"/>
      <c r="K270" s="227"/>
      <c r="L270" s="232"/>
      <c r="M270" s="233"/>
      <c r="N270" s="234"/>
      <c r="O270" s="234"/>
      <c r="P270" s="234"/>
      <c r="Q270" s="234"/>
      <c r="R270" s="234"/>
      <c r="S270" s="234"/>
      <c r="T270" s="235"/>
      <c r="AT270" s="236" t="s">
        <v>277</v>
      </c>
      <c r="AU270" s="236" t="s">
        <v>88</v>
      </c>
      <c r="AV270" s="12" t="s">
        <v>86</v>
      </c>
      <c r="AW270" s="12" t="s">
        <v>41</v>
      </c>
      <c r="AX270" s="12" t="s">
        <v>78</v>
      </c>
      <c r="AY270" s="236" t="s">
        <v>179</v>
      </c>
    </row>
    <row r="271" spans="2:65" s="13" customFormat="1" ht="13.5">
      <c r="B271" s="237"/>
      <c r="C271" s="238"/>
      <c r="D271" s="219" t="s">
        <v>277</v>
      </c>
      <c r="E271" s="239" t="s">
        <v>34</v>
      </c>
      <c r="F271" s="240" t="s">
        <v>506</v>
      </c>
      <c r="G271" s="238"/>
      <c r="H271" s="241">
        <v>3.4</v>
      </c>
      <c r="I271" s="242"/>
      <c r="J271" s="238"/>
      <c r="K271" s="238"/>
      <c r="L271" s="243"/>
      <c r="M271" s="244"/>
      <c r="N271" s="245"/>
      <c r="O271" s="245"/>
      <c r="P271" s="245"/>
      <c r="Q271" s="245"/>
      <c r="R271" s="245"/>
      <c r="S271" s="245"/>
      <c r="T271" s="246"/>
      <c r="AT271" s="247" t="s">
        <v>277</v>
      </c>
      <c r="AU271" s="247" t="s">
        <v>88</v>
      </c>
      <c r="AV271" s="13" t="s">
        <v>88</v>
      </c>
      <c r="AW271" s="13" t="s">
        <v>41</v>
      </c>
      <c r="AX271" s="13" t="s">
        <v>78</v>
      </c>
      <c r="AY271" s="247" t="s">
        <v>179</v>
      </c>
    </row>
    <row r="272" spans="2:65" s="14" customFormat="1" ht="13.5">
      <c r="B272" s="248"/>
      <c r="C272" s="249"/>
      <c r="D272" s="216" t="s">
        <v>277</v>
      </c>
      <c r="E272" s="250" t="s">
        <v>34</v>
      </c>
      <c r="F272" s="251" t="s">
        <v>280</v>
      </c>
      <c r="G272" s="249"/>
      <c r="H272" s="252">
        <v>3.4</v>
      </c>
      <c r="I272" s="253"/>
      <c r="J272" s="249"/>
      <c r="K272" s="249"/>
      <c r="L272" s="254"/>
      <c r="M272" s="255"/>
      <c r="N272" s="256"/>
      <c r="O272" s="256"/>
      <c r="P272" s="256"/>
      <c r="Q272" s="256"/>
      <c r="R272" s="256"/>
      <c r="S272" s="256"/>
      <c r="T272" s="257"/>
      <c r="AT272" s="258" t="s">
        <v>277</v>
      </c>
      <c r="AU272" s="258" t="s">
        <v>88</v>
      </c>
      <c r="AV272" s="14" t="s">
        <v>203</v>
      </c>
      <c r="AW272" s="14" t="s">
        <v>41</v>
      </c>
      <c r="AX272" s="14" t="s">
        <v>86</v>
      </c>
      <c r="AY272" s="258" t="s">
        <v>179</v>
      </c>
    </row>
    <row r="273" spans="2:65" s="1" customFormat="1" ht="22.5" customHeight="1">
      <c r="B273" s="43"/>
      <c r="C273" s="204" t="s">
        <v>507</v>
      </c>
      <c r="D273" s="204" t="s">
        <v>182</v>
      </c>
      <c r="E273" s="205" t="s">
        <v>508</v>
      </c>
      <c r="F273" s="206" t="s">
        <v>509</v>
      </c>
      <c r="G273" s="207" t="s">
        <v>301</v>
      </c>
      <c r="H273" s="208">
        <v>0.2</v>
      </c>
      <c r="I273" s="209"/>
      <c r="J273" s="210">
        <f>ROUND(I273*H273,2)</f>
        <v>0</v>
      </c>
      <c r="K273" s="206" t="s">
        <v>186</v>
      </c>
      <c r="L273" s="63"/>
      <c r="M273" s="211" t="s">
        <v>34</v>
      </c>
      <c r="N273" s="212" t="s">
        <v>49</v>
      </c>
      <c r="O273" s="44"/>
      <c r="P273" s="213">
        <f>O273*H273</f>
        <v>0</v>
      </c>
      <c r="Q273" s="213">
        <v>3.0899999999999999E-3</v>
      </c>
      <c r="R273" s="213">
        <f>Q273*H273</f>
        <v>6.1800000000000006E-4</v>
      </c>
      <c r="S273" s="213">
        <v>0.126</v>
      </c>
      <c r="T273" s="214">
        <f>S273*H273</f>
        <v>2.52E-2</v>
      </c>
      <c r="AR273" s="25" t="s">
        <v>203</v>
      </c>
      <c r="AT273" s="25" t="s">
        <v>182</v>
      </c>
      <c r="AU273" s="25" t="s">
        <v>88</v>
      </c>
      <c r="AY273" s="25" t="s">
        <v>179</v>
      </c>
      <c r="BE273" s="215">
        <f>IF(N273="základní",J273,0)</f>
        <v>0</v>
      </c>
      <c r="BF273" s="215">
        <f>IF(N273="snížená",J273,0)</f>
        <v>0</v>
      </c>
      <c r="BG273" s="215">
        <f>IF(N273="zákl. přenesená",J273,0)</f>
        <v>0</v>
      </c>
      <c r="BH273" s="215">
        <f>IF(N273="sníž. přenesená",J273,0)</f>
        <v>0</v>
      </c>
      <c r="BI273" s="215">
        <f>IF(N273="nulová",J273,0)</f>
        <v>0</v>
      </c>
      <c r="BJ273" s="25" t="s">
        <v>86</v>
      </c>
      <c r="BK273" s="215">
        <f>ROUND(I273*H273,2)</f>
        <v>0</v>
      </c>
      <c r="BL273" s="25" t="s">
        <v>203</v>
      </c>
      <c r="BM273" s="25" t="s">
        <v>510</v>
      </c>
    </row>
    <row r="274" spans="2:65" s="12" customFormat="1" ht="13.5">
      <c r="B274" s="226"/>
      <c r="C274" s="227"/>
      <c r="D274" s="219" t="s">
        <v>277</v>
      </c>
      <c r="E274" s="228" t="s">
        <v>34</v>
      </c>
      <c r="F274" s="229" t="s">
        <v>449</v>
      </c>
      <c r="G274" s="227"/>
      <c r="H274" s="230" t="s">
        <v>34</v>
      </c>
      <c r="I274" s="231"/>
      <c r="J274" s="227"/>
      <c r="K274" s="227"/>
      <c r="L274" s="232"/>
      <c r="M274" s="233"/>
      <c r="N274" s="234"/>
      <c r="O274" s="234"/>
      <c r="P274" s="234"/>
      <c r="Q274" s="234"/>
      <c r="R274" s="234"/>
      <c r="S274" s="234"/>
      <c r="T274" s="235"/>
      <c r="AT274" s="236" t="s">
        <v>277</v>
      </c>
      <c r="AU274" s="236" t="s">
        <v>88</v>
      </c>
      <c r="AV274" s="12" t="s">
        <v>86</v>
      </c>
      <c r="AW274" s="12" t="s">
        <v>41</v>
      </c>
      <c r="AX274" s="12" t="s">
        <v>78</v>
      </c>
      <c r="AY274" s="236" t="s">
        <v>179</v>
      </c>
    </row>
    <row r="275" spans="2:65" s="13" customFormat="1" ht="13.5">
      <c r="B275" s="237"/>
      <c r="C275" s="238"/>
      <c r="D275" s="219" t="s">
        <v>277</v>
      </c>
      <c r="E275" s="239" t="s">
        <v>34</v>
      </c>
      <c r="F275" s="240" t="s">
        <v>511</v>
      </c>
      <c r="G275" s="238"/>
      <c r="H275" s="241">
        <v>0.2</v>
      </c>
      <c r="I275" s="242"/>
      <c r="J275" s="238"/>
      <c r="K275" s="238"/>
      <c r="L275" s="243"/>
      <c r="M275" s="244"/>
      <c r="N275" s="245"/>
      <c r="O275" s="245"/>
      <c r="P275" s="245"/>
      <c r="Q275" s="245"/>
      <c r="R275" s="245"/>
      <c r="S275" s="245"/>
      <c r="T275" s="246"/>
      <c r="AT275" s="247" t="s">
        <v>277</v>
      </c>
      <c r="AU275" s="247" t="s">
        <v>88</v>
      </c>
      <c r="AV275" s="13" t="s">
        <v>88</v>
      </c>
      <c r="AW275" s="13" t="s">
        <v>41</v>
      </c>
      <c r="AX275" s="13" t="s">
        <v>78</v>
      </c>
      <c r="AY275" s="247" t="s">
        <v>179</v>
      </c>
    </row>
    <row r="276" spans="2:65" s="14" customFormat="1" ht="13.5">
      <c r="B276" s="248"/>
      <c r="C276" s="249"/>
      <c r="D276" s="216" t="s">
        <v>277</v>
      </c>
      <c r="E276" s="250" t="s">
        <v>34</v>
      </c>
      <c r="F276" s="251" t="s">
        <v>280</v>
      </c>
      <c r="G276" s="249"/>
      <c r="H276" s="252">
        <v>0.2</v>
      </c>
      <c r="I276" s="253"/>
      <c r="J276" s="249"/>
      <c r="K276" s="249"/>
      <c r="L276" s="254"/>
      <c r="M276" s="255"/>
      <c r="N276" s="256"/>
      <c r="O276" s="256"/>
      <c r="P276" s="256"/>
      <c r="Q276" s="256"/>
      <c r="R276" s="256"/>
      <c r="S276" s="256"/>
      <c r="T276" s="257"/>
      <c r="AT276" s="258" t="s">
        <v>277</v>
      </c>
      <c r="AU276" s="258" t="s">
        <v>88</v>
      </c>
      <c r="AV276" s="14" t="s">
        <v>203</v>
      </c>
      <c r="AW276" s="14" t="s">
        <v>41</v>
      </c>
      <c r="AX276" s="14" t="s">
        <v>86</v>
      </c>
      <c r="AY276" s="258" t="s">
        <v>179</v>
      </c>
    </row>
    <row r="277" spans="2:65" s="1" customFormat="1" ht="22.5" customHeight="1">
      <c r="B277" s="43"/>
      <c r="C277" s="204" t="s">
        <v>512</v>
      </c>
      <c r="D277" s="204" t="s">
        <v>182</v>
      </c>
      <c r="E277" s="205" t="s">
        <v>513</v>
      </c>
      <c r="F277" s="206" t="s">
        <v>514</v>
      </c>
      <c r="G277" s="207" t="s">
        <v>301</v>
      </c>
      <c r="H277" s="208">
        <v>0.5</v>
      </c>
      <c r="I277" s="209"/>
      <c r="J277" s="210">
        <f>ROUND(I277*H277,2)</f>
        <v>0</v>
      </c>
      <c r="K277" s="206" t="s">
        <v>186</v>
      </c>
      <c r="L277" s="63"/>
      <c r="M277" s="211" t="s">
        <v>34</v>
      </c>
      <c r="N277" s="212" t="s">
        <v>49</v>
      </c>
      <c r="O277" s="44"/>
      <c r="P277" s="213">
        <f>O277*H277</f>
        <v>0</v>
      </c>
      <c r="Q277" s="213">
        <v>3.63E-3</v>
      </c>
      <c r="R277" s="213">
        <f>Q277*H277</f>
        <v>1.815E-3</v>
      </c>
      <c r="S277" s="213">
        <v>0.19600000000000001</v>
      </c>
      <c r="T277" s="214">
        <f>S277*H277</f>
        <v>9.8000000000000004E-2</v>
      </c>
      <c r="AR277" s="25" t="s">
        <v>203</v>
      </c>
      <c r="AT277" s="25" t="s">
        <v>182</v>
      </c>
      <c r="AU277" s="25" t="s">
        <v>88</v>
      </c>
      <c r="AY277" s="25" t="s">
        <v>179</v>
      </c>
      <c r="BE277" s="215">
        <f>IF(N277="základní",J277,0)</f>
        <v>0</v>
      </c>
      <c r="BF277" s="215">
        <f>IF(N277="snížená",J277,0)</f>
        <v>0</v>
      </c>
      <c r="BG277" s="215">
        <f>IF(N277="zákl. přenesená",J277,0)</f>
        <v>0</v>
      </c>
      <c r="BH277" s="215">
        <f>IF(N277="sníž. přenesená",J277,0)</f>
        <v>0</v>
      </c>
      <c r="BI277" s="215">
        <f>IF(N277="nulová",J277,0)</f>
        <v>0</v>
      </c>
      <c r="BJ277" s="25" t="s">
        <v>86</v>
      </c>
      <c r="BK277" s="215">
        <f>ROUND(I277*H277,2)</f>
        <v>0</v>
      </c>
      <c r="BL277" s="25" t="s">
        <v>203</v>
      </c>
      <c r="BM277" s="25" t="s">
        <v>515</v>
      </c>
    </row>
    <row r="278" spans="2:65" s="12" customFormat="1" ht="13.5">
      <c r="B278" s="226"/>
      <c r="C278" s="227"/>
      <c r="D278" s="219" t="s">
        <v>277</v>
      </c>
      <c r="E278" s="228" t="s">
        <v>34</v>
      </c>
      <c r="F278" s="229" t="s">
        <v>430</v>
      </c>
      <c r="G278" s="227"/>
      <c r="H278" s="230" t="s">
        <v>34</v>
      </c>
      <c r="I278" s="231"/>
      <c r="J278" s="227"/>
      <c r="K278" s="227"/>
      <c r="L278" s="232"/>
      <c r="M278" s="233"/>
      <c r="N278" s="234"/>
      <c r="O278" s="234"/>
      <c r="P278" s="234"/>
      <c r="Q278" s="234"/>
      <c r="R278" s="234"/>
      <c r="S278" s="234"/>
      <c r="T278" s="235"/>
      <c r="AT278" s="236" t="s">
        <v>277</v>
      </c>
      <c r="AU278" s="236" t="s">
        <v>88</v>
      </c>
      <c r="AV278" s="12" t="s">
        <v>86</v>
      </c>
      <c r="AW278" s="12" t="s">
        <v>41</v>
      </c>
      <c r="AX278" s="12" t="s">
        <v>78</v>
      </c>
      <c r="AY278" s="236" t="s">
        <v>179</v>
      </c>
    </row>
    <row r="279" spans="2:65" s="13" customFormat="1" ht="13.5">
      <c r="B279" s="237"/>
      <c r="C279" s="238"/>
      <c r="D279" s="216" t="s">
        <v>277</v>
      </c>
      <c r="E279" s="275" t="s">
        <v>34</v>
      </c>
      <c r="F279" s="259" t="s">
        <v>516</v>
      </c>
      <c r="G279" s="238"/>
      <c r="H279" s="260">
        <v>0.5</v>
      </c>
      <c r="I279" s="242"/>
      <c r="J279" s="238"/>
      <c r="K279" s="238"/>
      <c r="L279" s="243"/>
      <c r="M279" s="244"/>
      <c r="N279" s="245"/>
      <c r="O279" s="245"/>
      <c r="P279" s="245"/>
      <c r="Q279" s="245"/>
      <c r="R279" s="245"/>
      <c r="S279" s="245"/>
      <c r="T279" s="246"/>
      <c r="AT279" s="247" t="s">
        <v>277</v>
      </c>
      <c r="AU279" s="247" t="s">
        <v>88</v>
      </c>
      <c r="AV279" s="13" t="s">
        <v>88</v>
      </c>
      <c r="AW279" s="13" t="s">
        <v>41</v>
      </c>
      <c r="AX279" s="13" t="s">
        <v>86</v>
      </c>
      <c r="AY279" s="247" t="s">
        <v>179</v>
      </c>
    </row>
    <row r="280" spans="2:65" s="1" customFormat="1" ht="22.5" customHeight="1">
      <c r="B280" s="43"/>
      <c r="C280" s="204" t="s">
        <v>517</v>
      </c>
      <c r="D280" s="204" t="s">
        <v>182</v>
      </c>
      <c r="E280" s="205" t="s">
        <v>518</v>
      </c>
      <c r="F280" s="206" t="s">
        <v>519</v>
      </c>
      <c r="G280" s="207" t="s">
        <v>301</v>
      </c>
      <c r="H280" s="208">
        <v>8.1</v>
      </c>
      <c r="I280" s="209"/>
      <c r="J280" s="210">
        <f>ROUND(I280*H280,2)</f>
        <v>0</v>
      </c>
      <c r="K280" s="206" t="s">
        <v>186</v>
      </c>
      <c r="L280" s="63"/>
      <c r="M280" s="211" t="s">
        <v>34</v>
      </c>
      <c r="N280" s="212" t="s">
        <v>49</v>
      </c>
      <c r="O280" s="44"/>
      <c r="P280" s="213">
        <f>O280*H280</f>
        <v>0</v>
      </c>
      <c r="Q280" s="213">
        <v>4.1700000000000001E-3</v>
      </c>
      <c r="R280" s="213">
        <f>Q280*H280</f>
        <v>3.3777000000000001E-2</v>
      </c>
      <c r="S280" s="213">
        <v>0.28299999999999997</v>
      </c>
      <c r="T280" s="214">
        <f>S280*H280</f>
        <v>2.2922999999999996</v>
      </c>
      <c r="AR280" s="25" t="s">
        <v>203</v>
      </c>
      <c r="AT280" s="25" t="s">
        <v>182</v>
      </c>
      <c r="AU280" s="25" t="s">
        <v>88</v>
      </c>
      <c r="AY280" s="25" t="s">
        <v>179</v>
      </c>
      <c r="BE280" s="215">
        <f>IF(N280="základní",J280,0)</f>
        <v>0</v>
      </c>
      <c r="BF280" s="215">
        <f>IF(N280="snížená",J280,0)</f>
        <v>0</v>
      </c>
      <c r="BG280" s="215">
        <f>IF(N280="zákl. přenesená",J280,0)</f>
        <v>0</v>
      </c>
      <c r="BH280" s="215">
        <f>IF(N280="sníž. přenesená",J280,0)</f>
        <v>0</v>
      </c>
      <c r="BI280" s="215">
        <f>IF(N280="nulová",J280,0)</f>
        <v>0</v>
      </c>
      <c r="BJ280" s="25" t="s">
        <v>86</v>
      </c>
      <c r="BK280" s="215">
        <f>ROUND(I280*H280,2)</f>
        <v>0</v>
      </c>
      <c r="BL280" s="25" t="s">
        <v>203</v>
      </c>
      <c r="BM280" s="25" t="s">
        <v>520</v>
      </c>
    </row>
    <row r="281" spans="2:65" s="12" customFormat="1" ht="13.5">
      <c r="B281" s="226"/>
      <c r="C281" s="227"/>
      <c r="D281" s="219" t="s">
        <v>277</v>
      </c>
      <c r="E281" s="228" t="s">
        <v>34</v>
      </c>
      <c r="F281" s="229" t="s">
        <v>430</v>
      </c>
      <c r="G281" s="227"/>
      <c r="H281" s="230" t="s">
        <v>34</v>
      </c>
      <c r="I281" s="231"/>
      <c r="J281" s="227"/>
      <c r="K281" s="227"/>
      <c r="L281" s="232"/>
      <c r="M281" s="233"/>
      <c r="N281" s="234"/>
      <c r="O281" s="234"/>
      <c r="P281" s="234"/>
      <c r="Q281" s="234"/>
      <c r="R281" s="234"/>
      <c r="S281" s="234"/>
      <c r="T281" s="235"/>
      <c r="AT281" s="236" t="s">
        <v>277</v>
      </c>
      <c r="AU281" s="236" t="s">
        <v>88</v>
      </c>
      <c r="AV281" s="12" t="s">
        <v>86</v>
      </c>
      <c r="AW281" s="12" t="s">
        <v>41</v>
      </c>
      <c r="AX281" s="12" t="s">
        <v>78</v>
      </c>
      <c r="AY281" s="236" t="s">
        <v>179</v>
      </c>
    </row>
    <row r="282" spans="2:65" s="13" customFormat="1" ht="13.5">
      <c r="B282" s="237"/>
      <c r="C282" s="238"/>
      <c r="D282" s="219" t="s">
        <v>277</v>
      </c>
      <c r="E282" s="239" t="s">
        <v>34</v>
      </c>
      <c r="F282" s="240" t="s">
        <v>521</v>
      </c>
      <c r="G282" s="238"/>
      <c r="H282" s="241">
        <v>1.5</v>
      </c>
      <c r="I282" s="242"/>
      <c r="J282" s="238"/>
      <c r="K282" s="238"/>
      <c r="L282" s="243"/>
      <c r="M282" s="244"/>
      <c r="N282" s="245"/>
      <c r="O282" s="245"/>
      <c r="P282" s="245"/>
      <c r="Q282" s="245"/>
      <c r="R282" s="245"/>
      <c r="S282" s="245"/>
      <c r="T282" s="246"/>
      <c r="AT282" s="247" t="s">
        <v>277</v>
      </c>
      <c r="AU282" s="247" t="s">
        <v>88</v>
      </c>
      <c r="AV282" s="13" t="s">
        <v>88</v>
      </c>
      <c r="AW282" s="13" t="s">
        <v>41</v>
      </c>
      <c r="AX282" s="13" t="s">
        <v>78</v>
      </c>
      <c r="AY282" s="247" t="s">
        <v>179</v>
      </c>
    </row>
    <row r="283" spans="2:65" s="12" customFormat="1" ht="13.5">
      <c r="B283" s="226"/>
      <c r="C283" s="227"/>
      <c r="D283" s="219" t="s">
        <v>277</v>
      </c>
      <c r="E283" s="228" t="s">
        <v>34</v>
      </c>
      <c r="F283" s="229" t="s">
        <v>449</v>
      </c>
      <c r="G283" s="227"/>
      <c r="H283" s="230" t="s">
        <v>34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AT283" s="236" t="s">
        <v>277</v>
      </c>
      <c r="AU283" s="236" t="s">
        <v>88</v>
      </c>
      <c r="AV283" s="12" t="s">
        <v>86</v>
      </c>
      <c r="AW283" s="12" t="s">
        <v>41</v>
      </c>
      <c r="AX283" s="12" t="s">
        <v>78</v>
      </c>
      <c r="AY283" s="236" t="s">
        <v>179</v>
      </c>
    </row>
    <row r="284" spans="2:65" s="13" customFormat="1" ht="13.5">
      <c r="B284" s="237"/>
      <c r="C284" s="238"/>
      <c r="D284" s="219" t="s">
        <v>277</v>
      </c>
      <c r="E284" s="239" t="s">
        <v>34</v>
      </c>
      <c r="F284" s="240" t="s">
        <v>522</v>
      </c>
      <c r="G284" s="238"/>
      <c r="H284" s="241">
        <v>6.6</v>
      </c>
      <c r="I284" s="242"/>
      <c r="J284" s="238"/>
      <c r="K284" s="238"/>
      <c r="L284" s="243"/>
      <c r="M284" s="244"/>
      <c r="N284" s="245"/>
      <c r="O284" s="245"/>
      <c r="P284" s="245"/>
      <c r="Q284" s="245"/>
      <c r="R284" s="245"/>
      <c r="S284" s="245"/>
      <c r="T284" s="246"/>
      <c r="AT284" s="247" t="s">
        <v>277</v>
      </c>
      <c r="AU284" s="247" t="s">
        <v>88</v>
      </c>
      <c r="AV284" s="13" t="s">
        <v>88</v>
      </c>
      <c r="AW284" s="13" t="s">
        <v>41</v>
      </c>
      <c r="AX284" s="13" t="s">
        <v>78</v>
      </c>
      <c r="AY284" s="247" t="s">
        <v>179</v>
      </c>
    </row>
    <row r="285" spans="2:65" s="14" customFormat="1" ht="13.5">
      <c r="B285" s="248"/>
      <c r="C285" s="249"/>
      <c r="D285" s="216" t="s">
        <v>277</v>
      </c>
      <c r="E285" s="250" t="s">
        <v>34</v>
      </c>
      <c r="F285" s="251" t="s">
        <v>280</v>
      </c>
      <c r="G285" s="249"/>
      <c r="H285" s="252">
        <v>8.1</v>
      </c>
      <c r="I285" s="253"/>
      <c r="J285" s="249"/>
      <c r="K285" s="249"/>
      <c r="L285" s="254"/>
      <c r="M285" s="255"/>
      <c r="N285" s="256"/>
      <c r="O285" s="256"/>
      <c r="P285" s="256"/>
      <c r="Q285" s="256"/>
      <c r="R285" s="256"/>
      <c r="S285" s="256"/>
      <c r="T285" s="257"/>
      <c r="AT285" s="258" t="s">
        <v>277</v>
      </c>
      <c r="AU285" s="258" t="s">
        <v>88</v>
      </c>
      <c r="AV285" s="14" t="s">
        <v>203</v>
      </c>
      <c r="AW285" s="14" t="s">
        <v>41</v>
      </c>
      <c r="AX285" s="14" t="s">
        <v>86</v>
      </c>
      <c r="AY285" s="258" t="s">
        <v>179</v>
      </c>
    </row>
    <row r="286" spans="2:65" s="1" customFormat="1" ht="22.5" customHeight="1">
      <c r="B286" s="43"/>
      <c r="C286" s="204" t="s">
        <v>523</v>
      </c>
      <c r="D286" s="204" t="s">
        <v>182</v>
      </c>
      <c r="E286" s="205" t="s">
        <v>524</v>
      </c>
      <c r="F286" s="206" t="s">
        <v>525</v>
      </c>
      <c r="G286" s="207" t="s">
        <v>301</v>
      </c>
      <c r="H286" s="208">
        <v>51.64</v>
      </c>
      <c r="I286" s="209"/>
      <c r="J286" s="210">
        <f>ROUND(I286*H286,2)</f>
        <v>0</v>
      </c>
      <c r="K286" s="206" t="s">
        <v>186</v>
      </c>
      <c r="L286" s="63"/>
      <c r="M286" s="211" t="s">
        <v>34</v>
      </c>
      <c r="N286" s="212" t="s">
        <v>49</v>
      </c>
      <c r="O286" s="44"/>
      <c r="P286" s="213">
        <f>O286*H286</f>
        <v>0</v>
      </c>
      <c r="Q286" s="213">
        <v>3.0000000000000001E-5</v>
      </c>
      <c r="R286" s="213">
        <f>Q286*H286</f>
        <v>1.5492000000000001E-3</v>
      </c>
      <c r="S286" s="213">
        <v>0</v>
      </c>
      <c r="T286" s="214">
        <f>S286*H286</f>
        <v>0</v>
      </c>
      <c r="AR286" s="25" t="s">
        <v>203</v>
      </c>
      <c r="AT286" s="25" t="s">
        <v>182</v>
      </c>
      <c r="AU286" s="25" t="s">
        <v>88</v>
      </c>
      <c r="AY286" s="25" t="s">
        <v>179</v>
      </c>
      <c r="BE286" s="215">
        <f>IF(N286="základní",J286,0)</f>
        <v>0</v>
      </c>
      <c r="BF286" s="215">
        <f>IF(N286="snížená",J286,0)</f>
        <v>0</v>
      </c>
      <c r="BG286" s="215">
        <f>IF(N286="zákl. přenesená",J286,0)</f>
        <v>0</v>
      </c>
      <c r="BH286" s="215">
        <f>IF(N286="sníž. přenesená",J286,0)</f>
        <v>0</v>
      </c>
      <c r="BI286" s="215">
        <f>IF(N286="nulová",J286,0)</f>
        <v>0</v>
      </c>
      <c r="BJ286" s="25" t="s">
        <v>86</v>
      </c>
      <c r="BK286" s="215">
        <f>ROUND(I286*H286,2)</f>
        <v>0</v>
      </c>
      <c r="BL286" s="25" t="s">
        <v>203</v>
      </c>
      <c r="BM286" s="25" t="s">
        <v>526</v>
      </c>
    </row>
    <row r="287" spans="2:65" s="12" customFormat="1" ht="13.5">
      <c r="B287" s="226"/>
      <c r="C287" s="227"/>
      <c r="D287" s="219" t="s">
        <v>277</v>
      </c>
      <c r="E287" s="228" t="s">
        <v>34</v>
      </c>
      <c r="F287" s="229" t="s">
        <v>449</v>
      </c>
      <c r="G287" s="227"/>
      <c r="H287" s="230" t="s">
        <v>34</v>
      </c>
      <c r="I287" s="231"/>
      <c r="J287" s="227"/>
      <c r="K287" s="227"/>
      <c r="L287" s="232"/>
      <c r="M287" s="233"/>
      <c r="N287" s="234"/>
      <c r="O287" s="234"/>
      <c r="P287" s="234"/>
      <c r="Q287" s="234"/>
      <c r="R287" s="234"/>
      <c r="S287" s="234"/>
      <c r="T287" s="235"/>
      <c r="AT287" s="236" t="s">
        <v>277</v>
      </c>
      <c r="AU287" s="236" t="s">
        <v>88</v>
      </c>
      <c r="AV287" s="12" t="s">
        <v>86</v>
      </c>
      <c r="AW287" s="12" t="s">
        <v>41</v>
      </c>
      <c r="AX287" s="12" t="s">
        <v>78</v>
      </c>
      <c r="AY287" s="236" t="s">
        <v>179</v>
      </c>
    </row>
    <row r="288" spans="2:65" s="13" customFormat="1" ht="13.5">
      <c r="B288" s="237"/>
      <c r="C288" s="238"/>
      <c r="D288" s="219" t="s">
        <v>277</v>
      </c>
      <c r="E288" s="239" t="s">
        <v>34</v>
      </c>
      <c r="F288" s="240" t="s">
        <v>527</v>
      </c>
      <c r="G288" s="238"/>
      <c r="H288" s="241">
        <v>1.25</v>
      </c>
      <c r="I288" s="242"/>
      <c r="J288" s="238"/>
      <c r="K288" s="238"/>
      <c r="L288" s="243"/>
      <c r="M288" s="244"/>
      <c r="N288" s="245"/>
      <c r="O288" s="245"/>
      <c r="P288" s="245"/>
      <c r="Q288" s="245"/>
      <c r="R288" s="245"/>
      <c r="S288" s="245"/>
      <c r="T288" s="246"/>
      <c r="AT288" s="247" t="s">
        <v>277</v>
      </c>
      <c r="AU288" s="247" t="s">
        <v>88</v>
      </c>
      <c r="AV288" s="13" t="s">
        <v>88</v>
      </c>
      <c r="AW288" s="13" t="s">
        <v>41</v>
      </c>
      <c r="AX288" s="13" t="s">
        <v>78</v>
      </c>
      <c r="AY288" s="247" t="s">
        <v>179</v>
      </c>
    </row>
    <row r="289" spans="2:65" s="13" customFormat="1" ht="13.5">
      <c r="B289" s="237"/>
      <c r="C289" s="238"/>
      <c r="D289" s="219" t="s">
        <v>277</v>
      </c>
      <c r="E289" s="239" t="s">
        <v>34</v>
      </c>
      <c r="F289" s="240" t="s">
        <v>528</v>
      </c>
      <c r="G289" s="238"/>
      <c r="H289" s="241">
        <v>1.43</v>
      </c>
      <c r="I289" s="242"/>
      <c r="J289" s="238"/>
      <c r="K289" s="238"/>
      <c r="L289" s="243"/>
      <c r="M289" s="244"/>
      <c r="N289" s="245"/>
      <c r="O289" s="245"/>
      <c r="P289" s="245"/>
      <c r="Q289" s="245"/>
      <c r="R289" s="245"/>
      <c r="S289" s="245"/>
      <c r="T289" s="246"/>
      <c r="AT289" s="247" t="s">
        <v>277</v>
      </c>
      <c r="AU289" s="247" t="s">
        <v>88</v>
      </c>
      <c r="AV289" s="13" t="s">
        <v>88</v>
      </c>
      <c r="AW289" s="13" t="s">
        <v>41</v>
      </c>
      <c r="AX289" s="13" t="s">
        <v>78</v>
      </c>
      <c r="AY289" s="247" t="s">
        <v>179</v>
      </c>
    </row>
    <row r="290" spans="2:65" s="13" customFormat="1" ht="13.5">
      <c r="B290" s="237"/>
      <c r="C290" s="238"/>
      <c r="D290" s="219" t="s">
        <v>277</v>
      </c>
      <c r="E290" s="239" t="s">
        <v>34</v>
      </c>
      <c r="F290" s="240" t="s">
        <v>529</v>
      </c>
      <c r="G290" s="238"/>
      <c r="H290" s="241">
        <v>23.4</v>
      </c>
      <c r="I290" s="242"/>
      <c r="J290" s="238"/>
      <c r="K290" s="238"/>
      <c r="L290" s="243"/>
      <c r="M290" s="244"/>
      <c r="N290" s="245"/>
      <c r="O290" s="245"/>
      <c r="P290" s="245"/>
      <c r="Q290" s="245"/>
      <c r="R290" s="245"/>
      <c r="S290" s="245"/>
      <c r="T290" s="246"/>
      <c r="AT290" s="247" t="s">
        <v>277</v>
      </c>
      <c r="AU290" s="247" t="s">
        <v>88</v>
      </c>
      <c r="AV290" s="13" t="s">
        <v>88</v>
      </c>
      <c r="AW290" s="13" t="s">
        <v>41</v>
      </c>
      <c r="AX290" s="13" t="s">
        <v>78</v>
      </c>
      <c r="AY290" s="247" t="s">
        <v>179</v>
      </c>
    </row>
    <row r="291" spans="2:65" s="13" customFormat="1" ht="13.5">
      <c r="B291" s="237"/>
      <c r="C291" s="238"/>
      <c r="D291" s="219" t="s">
        <v>277</v>
      </c>
      <c r="E291" s="239" t="s">
        <v>34</v>
      </c>
      <c r="F291" s="240" t="s">
        <v>530</v>
      </c>
      <c r="G291" s="238"/>
      <c r="H291" s="241">
        <v>1.3</v>
      </c>
      <c r="I291" s="242"/>
      <c r="J291" s="238"/>
      <c r="K291" s="238"/>
      <c r="L291" s="243"/>
      <c r="M291" s="244"/>
      <c r="N291" s="245"/>
      <c r="O291" s="245"/>
      <c r="P291" s="245"/>
      <c r="Q291" s="245"/>
      <c r="R291" s="245"/>
      <c r="S291" s="245"/>
      <c r="T291" s="246"/>
      <c r="AT291" s="247" t="s">
        <v>277</v>
      </c>
      <c r="AU291" s="247" t="s">
        <v>88</v>
      </c>
      <c r="AV291" s="13" t="s">
        <v>88</v>
      </c>
      <c r="AW291" s="13" t="s">
        <v>41</v>
      </c>
      <c r="AX291" s="13" t="s">
        <v>78</v>
      </c>
      <c r="AY291" s="247" t="s">
        <v>179</v>
      </c>
    </row>
    <row r="292" spans="2:65" s="13" customFormat="1" ht="13.5">
      <c r="B292" s="237"/>
      <c r="C292" s="238"/>
      <c r="D292" s="219" t="s">
        <v>277</v>
      </c>
      <c r="E292" s="239" t="s">
        <v>34</v>
      </c>
      <c r="F292" s="240" t="s">
        <v>531</v>
      </c>
      <c r="G292" s="238"/>
      <c r="H292" s="241">
        <v>7.68</v>
      </c>
      <c r="I292" s="242"/>
      <c r="J292" s="238"/>
      <c r="K292" s="238"/>
      <c r="L292" s="243"/>
      <c r="M292" s="244"/>
      <c r="N292" s="245"/>
      <c r="O292" s="245"/>
      <c r="P292" s="245"/>
      <c r="Q292" s="245"/>
      <c r="R292" s="245"/>
      <c r="S292" s="245"/>
      <c r="T292" s="246"/>
      <c r="AT292" s="247" t="s">
        <v>277</v>
      </c>
      <c r="AU292" s="247" t="s">
        <v>88</v>
      </c>
      <c r="AV292" s="13" t="s">
        <v>88</v>
      </c>
      <c r="AW292" s="13" t="s">
        <v>41</v>
      </c>
      <c r="AX292" s="13" t="s">
        <v>78</v>
      </c>
      <c r="AY292" s="247" t="s">
        <v>179</v>
      </c>
    </row>
    <row r="293" spans="2:65" s="13" customFormat="1" ht="13.5">
      <c r="B293" s="237"/>
      <c r="C293" s="238"/>
      <c r="D293" s="219" t="s">
        <v>277</v>
      </c>
      <c r="E293" s="239" t="s">
        <v>34</v>
      </c>
      <c r="F293" s="240" t="s">
        <v>532</v>
      </c>
      <c r="G293" s="238"/>
      <c r="H293" s="241">
        <v>6.18</v>
      </c>
      <c r="I293" s="242"/>
      <c r="J293" s="238"/>
      <c r="K293" s="238"/>
      <c r="L293" s="243"/>
      <c r="M293" s="244"/>
      <c r="N293" s="245"/>
      <c r="O293" s="245"/>
      <c r="P293" s="245"/>
      <c r="Q293" s="245"/>
      <c r="R293" s="245"/>
      <c r="S293" s="245"/>
      <c r="T293" s="246"/>
      <c r="AT293" s="247" t="s">
        <v>277</v>
      </c>
      <c r="AU293" s="247" t="s">
        <v>88</v>
      </c>
      <c r="AV293" s="13" t="s">
        <v>88</v>
      </c>
      <c r="AW293" s="13" t="s">
        <v>41</v>
      </c>
      <c r="AX293" s="13" t="s">
        <v>78</v>
      </c>
      <c r="AY293" s="247" t="s">
        <v>179</v>
      </c>
    </row>
    <row r="294" spans="2:65" s="13" customFormat="1" ht="13.5">
      <c r="B294" s="237"/>
      <c r="C294" s="238"/>
      <c r="D294" s="219" t="s">
        <v>277</v>
      </c>
      <c r="E294" s="239" t="s">
        <v>34</v>
      </c>
      <c r="F294" s="240" t="s">
        <v>533</v>
      </c>
      <c r="G294" s="238"/>
      <c r="H294" s="241">
        <v>3.2</v>
      </c>
      <c r="I294" s="242"/>
      <c r="J294" s="238"/>
      <c r="K294" s="238"/>
      <c r="L294" s="243"/>
      <c r="M294" s="244"/>
      <c r="N294" s="245"/>
      <c r="O294" s="245"/>
      <c r="P294" s="245"/>
      <c r="Q294" s="245"/>
      <c r="R294" s="245"/>
      <c r="S294" s="245"/>
      <c r="T294" s="246"/>
      <c r="AT294" s="247" t="s">
        <v>277</v>
      </c>
      <c r="AU294" s="247" t="s">
        <v>88</v>
      </c>
      <c r="AV294" s="13" t="s">
        <v>88</v>
      </c>
      <c r="AW294" s="13" t="s">
        <v>41</v>
      </c>
      <c r="AX294" s="13" t="s">
        <v>78</v>
      </c>
      <c r="AY294" s="247" t="s">
        <v>179</v>
      </c>
    </row>
    <row r="295" spans="2:65" s="13" customFormat="1" ht="13.5">
      <c r="B295" s="237"/>
      <c r="C295" s="238"/>
      <c r="D295" s="219" t="s">
        <v>277</v>
      </c>
      <c r="E295" s="239" t="s">
        <v>34</v>
      </c>
      <c r="F295" s="240" t="s">
        <v>534</v>
      </c>
      <c r="G295" s="238"/>
      <c r="H295" s="241">
        <v>2.2000000000000002</v>
      </c>
      <c r="I295" s="242"/>
      <c r="J295" s="238"/>
      <c r="K295" s="238"/>
      <c r="L295" s="243"/>
      <c r="M295" s="244"/>
      <c r="N295" s="245"/>
      <c r="O295" s="245"/>
      <c r="P295" s="245"/>
      <c r="Q295" s="245"/>
      <c r="R295" s="245"/>
      <c r="S295" s="245"/>
      <c r="T295" s="246"/>
      <c r="AT295" s="247" t="s">
        <v>277</v>
      </c>
      <c r="AU295" s="247" t="s">
        <v>88</v>
      </c>
      <c r="AV295" s="13" t="s">
        <v>88</v>
      </c>
      <c r="AW295" s="13" t="s">
        <v>41</v>
      </c>
      <c r="AX295" s="13" t="s">
        <v>78</v>
      </c>
      <c r="AY295" s="247" t="s">
        <v>179</v>
      </c>
    </row>
    <row r="296" spans="2:65" s="12" customFormat="1" ht="13.5">
      <c r="B296" s="226"/>
      <c r="C296" s="227"/>
      <c r="D296" s="219" t="s">
        <v>277</v>
      </c>
      <c r="E296" s="228" t="s">
        <v>34</v>
      </c>
      <c r="F296" s="229" t="s">
        <v>436</v>
      </c>
      <c r="G296" s="227"/>
      <c r="H296" s="230" t="s">
        <v>34</v>
      </c>
      <c r="I296" s="231"/>
      <c r="J296" s="227"/>
      <c r="K296" s="227"/>
      <c r="L296" s="232"/>
      <c r="M296" s="233"/>
      <c r="N296" s="234"/>
      <c r="O296" s="234"/>
      <c r="P296" s="234"/>
      <c r="Q296" s="234"/>
      <c r="R296" s="234"/>
      <c r="S296" s="234"/>
      <c r="T296" s="235"/>
      <c r="AT296" s="236" t="s">
        <v>277</v>
      </c>
      <c r="AU296" s="236" t="s">
        <v>88</v>
      </c>
      <c r="AV296" s="12" t="s">
        <v>86</v>
      </c>
      <c r="AW296" s="12" t="s">
        <v>41</v>
      </c>
      <c r="AX296" s="12" t="s">
        <v>78</v>
      </c>
      <c r="AY296" s="236" t="s">
        <v>179</v>
      </c>
    </row>
    <row r="297" spans="2:65" s="13" customFormat="1" ht="13.5">
      <c r="B297" s="237"/>
      <c r="C297" s="238"/>
      <c r="D297" s="219" t="s">
        <v>277</v>
      </c>
      <c r="E297" s="239" t="s">
        <v>34</v>
      </c>
      <c r="F297" s="240" t="s">
        <v>535</v>
      </c>
      <c r="G297" s="238"/>
      <c r="H297" s="241">
        <v>5</v>
      </c>
      <c r="I297" s="242"/>
      <c r="J297" s="238"/>
      <c r="K297" s="238"/>
      <c r="L297" s="243"/>
      <c r="M297" s="244"/>
      <c r="N297" s="245"/>
      <c r="O297" s="245"/>
      <c r="P297" s="245"/>
      <c r="Q297" s="245"/>
      <c r="R297" s="245"/>
      <c r="S297" s="245"/>
      <c r="T297" s="246"/>
      <c r="AT297" s="247" t="s">
        <v>277</v>
      </c>
      <c r="AU297" s="247" t="s">
        <v>88</v>
      </c>
      <c r="AV297" s="13" t="s">
        <v>88</v>
      </c>
      <c r="AW297" s="13" t="s">
        <v>41</v>
      </c>
      <c r="AX297" s="13" t="s">
        <v>78</v>
      </c>
      <c r="AY297" s="247" t="s">
        <v>179</v>
      </c>
    </row>
    <row r="298" spans="2:65" s="14" customFormat="1" ht="13.5">
      <c r="B298" s="248"/>
      <c r="C298" s="249"/>
      <c r="D298" s="216" t="s">
        <v>277</v>
      </c>
      <c r="E298" s="250" t="s">
        <v>34</v>
      </c>
      <c r="F298" s="251" t="s">
        <v>280</v>
      </c>
      <c r="G298" s="249"/>
      <c r="H298" s="252">
        <v>51.64</v>
      </c>
      <c r="I298" s="253"/>
      <c r="J298" s="249"/>
      <c r="K298" s="249"/>
      <c r="L298" s="254"/>
      <c r="M298" s="255"/>
      <c r="N298" s="256"/>
      <c r="O298" s="256"/>
      <c r="P298" s="256"/>
      <c r="Q298" s="256"/>
      <c r="R298" s="256"/>
      <c r="S298" s="256"/>
      <c r="T298" s="257"/>
      <c r="AT298" s="258" t="s">
        <v>277</v>
      </c>
      <c r="AU298" s="258" t="s">
        <v>88</v>
      </c>
      <c r="AV298" s="14" t="s">
        <v>203</v>
      </c>
      <c r="AW298" s="14" t="s">
        <v>41</v>
      </c>
      <c r="AX298" s="14" t="s">
        <v>86</v>
      </c>
      <c r="AY298" s="258" t="s">
        <v>179</v>
      </c>
    </row>
    <row r="299" spans="2:65" s="1" customFormat="1" ht="22.5" customHeight="1">
      <c r="B299" s="43"/>
      <c r="C299" s="204" t="s">
        <v>536</v>
      </c>
      <c r="D299" s="204" t="s">
        <v>182</v>
      </c>
      <c r="E299" s="205" t="s">
        <v>537</v>
      </c>
      <c r="F299" s="206" t="s">
        <v>538</v>
      </c>
      <c r="G299" s="207" t="s">
        <v>301</v>
      </c>
      <c r="H299" s="208">
        <v>14.58</v>
      </c>
      <c r="I299" s="209"/>
      <c r="J299" s="210">
        <f>ROUND(I299*H299,2)</f>
        <v>0</v>
      </c>
      <c r="K299" s="206" t="s">
        <v>186</v>
      </c>
      <c r="L299" s="63"/>
      <c r="M299" s="211" t="s">
        <v>34</v>
      </c>
      <c r="N299" s="212" t="s">
        <v>49</v>
      </c>
      <c r="O299" s="44"/>
      <c r="P299" s="213">
        <f>O299*H299</f>
        <v>0</v>
      </c>
      <c r="Q299" s="213">
        <v>1.0000000000000001E-5</v>
      </c>
      <c r="R299" s="213">
        <f>Q299*H299</f>
        <v>1.4580000000000002E-4</v>
      </c>
      <c r="S299" s="213">
        <v>0</v>
      </c>
      <c r="T299" s="214">
        <f>S299*H299</f>
        <v>0</v>
      </c>
      <c r="AR299" s="25" t="s">
        <v>203</v>
      </c>
      <c r="AT299" s="25" t="s">
        <v>182</v>
      </c>
      <c r="AU299" s="25" t="s">
        <v>88</v>
      </c>
      <c r="AY299" s="25" t="s">
        <v>179</v>
      </c>
      <c r="BE299" s="215">
        <f>IF(N299="základní",J299,0)</f>
        <v>0</v>
      </c>
      <c r="BF299" s="215">
        <f>IF(N299="snížená",J299,0)</f>
        <v>0</v>
      </c>
      <c r="BG299" s="215">
        <f>IF(N299="zákl. přenesená",J299,0)</f>
        <v>0</v>
      </c>
      <c r="BH299" s="215">
        <f>IF(N299="sníž. přenesená",J299,0)</f>
        <v>0</v>
      </c>
      <c r="BI299" s="215">
        <f>IF(N299="nulová",J299,0)</f>
        <v>0</v>
      </c>
      <c r="BJ299" s="25" t="s">
        <v>86</v>
      </c>
      <c r="BK299" s="215">
        <f>ROUND(I299*H299,2)</f>
        <v>0</v>
      </c>
      <c r="BL299" s="25" t="s">
        <v>203</v>
      </c>
      <c r="BM299" s="25" t="s">
        <v>539</v>
      </c>
    </row>
    <row r="300" spans="2:65" s="12" customFormat="1" ht="13.5">
      <c r="B300" s="226"/>
      <c r="C300" s="227"/>
      <c r="D300" s="219" t="s">
        <v>277</v>
      </c>
      <c r="E300" s="228" t="s">
        <v>34</v>
      </c>
      <c r="F300" s="229" t="s">
        <v>430</v>
      </c>
      <c r="G300" s="227"/>
      <c r="H300" s="230" t="s">
        <v>34</v>
      </c>
      <c r="I300" s="231"/>
      <c r="J300" s="227"/>
      <c r="K300" s="227"/>
      <c r="L300" s="232"/>
      <c r="M300" s="233"/>
      <c r="N300" s="234"/>
      <c r="O300" s="234"/>
      <c r="P300" s="234"/>
      <c r="Q300" s="234"/>
      <c r="R300" s="234"/>
      <c r="S300" s="234"/>
      <c r="T300" s="235"/>
      <c r="AT300" s="236" t="s">
        <v>277</v>
      </c>
      <c r="AU300" s="236" t="s">
        <v>88</v>
      </c>
      <c r="AV300" s="12" t="s">
        <v>86</v>
      </c>
      <c r="AW300" s="12" t="s">
        <v>41</v>
      </c>
      <c r="AX300" s="12" t="s">
        <v>78</v>
      </c>
      <c r="AY300" s="236" t="s">
        <v>179</v>
      </c>
    </row>
    <row r="301" spans="2:65" s="13" customFormat="1" ht="13.5">
      <c r="B301" s="237"/>
      <c r="C301" s="238"/>
      <c r="D301" s="219" t="s">
        <v>277</v>
      </c>
      <c r="E301" s="239" t="s">
        <v>34</v>
      </c>
      <c r="F301" s="240" t="s">
        <v>540</v>
      </c>
      <c r="G301" s="238"/>
      <c r="H301" s="241">
        <v>8.4</v>
      </c>
      <c r="I301" s="242"/>
      <c r="J301" s="238"/>
      <c r="K301" s="238"/>
      <c r="L301" s="243"/>
      <c r="M301" s="244"/>
      <c r="N301" s="245"/>
      <c r="O301" s="245"/>
      <c r="P301" s="245"/>
      <c r="Q301" s="245"/>
      <c r="R301" s="245"/>
      <c r="S301" s="245"/>
      <c r="T301" s="246"/>
      <c r="AT301" s="247" t="s">
        <v>277</v>
      </c>
      <c r="AU301" s="247" t="s">
        <v>88</v>
      </c>
      <c r="AV301" s="13" t="s">
        <v>88</v>
      </c>
      <c r="AW301" s="13" t="s">
        <v>41</v>
      </c>
      <c r="AX301" s="13" t="s">
        <v>78</v>
      </c>
      <c r="AY301" s="247" t="s">
        <v>179</v>
      </c>
    </row>
    <row r="302" spans="2:65" s="12" customFormat="1" ht="13.5">
      <c r="B302" s="226"/>
      <c r="C302" s="227"/>
      <c r="D302" s="219" t="s">
        <v>277</v>
      </c>
      <c r="E302" s="228" t="s">
        <v>34</v>
      </c>
      <c r="F302" s="229" t="s">
        <v>449</v>
      </c>
      <c r="G302" s="227"/>
      <c r="H302" s="230" t="s">
        <v>34</v>
      </c>
      <c r="I302" s="231"/>
      <c r="J302" s="227"/>
      <c r="K302" s="227"/>
      <c r="L302" s="232"/>
      <c r="M302" s="233"/>
      <c r="N302" s="234"/>
      <c r="O302" s="234"/>
      <c r="P302" s="234"/>
      <c r="Q302" s="234"/>
      <c r="R302" s="234"/>
      <c r="S302" s="234"/>
      <c r="T302" s="235"/>
      <c r="AT302" s="236" t="s">
        <v>277</v>
      </c>
      <c r="AU302" s="236" t="s">
        <v>88</v>
      </c>
      <c r="AV302" s="12" t="s">
        <v>86</v>
      </c>
      <c r="AW302" s="12" t="s">
        <v>41</v>
      </c>
      <c r="AX302" s="12" t="s">
        <v>78</v>
      </c>
      <c r="AY302" s="236" t="s">
        <v>179</v>
      </c>
    </row>
    <row r="303" spans="2:65" s="13" customFormat="1" ht="13.5">
      <c r="B303" s="237"/>
      <c r="C303" s="238"/>
      <c r="D303" s="219" t="s">
        <v>277</v>
      </c>
      <c r="E303" s="239" t="s">
        <v>34</v>
      </c>
      <c r="F303" s="240" t="s">
        <v>541</v>
      </c>
      <c r="G303" s="238"/>
      <c r="H303" s="241">
        <v>6.18</v>
      </c>
      <c r="I303" s="242"/>
      <c r="J303" s="238"/>
      <c r="K303" s="238"/>
      <c r="L303" s="243"/>
      <c r="M303" s="244"/>
      <c r="N303" s="245"/>
      <c r="O303" s="245"/>
      <c r="P303" s="245"/>
      <c r="Q303" s="245"/>
      <c r="R303" s="245"/>
      <c r="S303" s="245"/>
      <c r="T303" s="246"/>
      <c r="AT303" s="247" t="s">
        <v>277</v>
      </c>
      <c r="AU303" s="247" t="s">
        <v>88</v>
      </c>
      <c r="AV303" s="13" t="s">
        <v>88</v>
      </c>
      <c r="AW303" s="13" t="s">
        <v>41</v>
      </c>
      <c r="AX303" s="13" t="s">
        <v>78</v>
      </c>
      <c r="AY303" s="247" t="s">
        <v>179</v>
      </c>
    </row>
    <row r="304" spans="2:65" s="14" customFormat="1" ht="13.5">
      <c r="B304" s="248"/>
      <c r="C304" s="249"/>
      <c r="D304" s="216" t="s">
        <v>277</v>
      </c>
      <c r="E304" s="250" t="s">
        <v>34</v>
      </c>
      <c r="F304" s="251" t="s">
        <v>280</v>
      </c>
      <c r="G304" s="249"/>
      <c r="H304" s="252">
        <v>14.58</v>
      </c>
      <c r="I304" s="253"/>
      <c r="J304" s="249"/>
      <c r="K304" s="249"/>
      <c r="L304" s="254"/>
      <c r="M304" s="255"/>
      <c r="N304" s="256"/>
      <c r="O304" s="256"/>
      <c r="P304" s="256"/>
      <c r="Q304" s="256"/>
      <c r="R304" s="256"/>
      <c r="S304" s="256"/>
      <c r="T304" s="257"/>
      <c r="AT304" s="258" t="s">
        <v>277</v>
      </c>
      <c r="AU304" s="258" t="s">
        <v>88</v>
      </c>
      <c r="AV304" s="14" t="s">
        <v>203</v>
      </c>
      <c r="AW304" s="14" t="s">
        <v>41</v>
      </c>
      <c r="AX304" s="14" t="s">
        <v>86</v>
      </c>
      <c r="AY304" s="258" t="s">
        <v>179</v>
      </c>
    </row>
    <row r="305" spans="2:65" s="1" customFormat="1" ht="22.5" customHeight="1">
      <c r="B305" s="43"/>
      <c r="C305" s="204" t="s">
        <v>542</v>
      </c>
      <c r="D305" s="204" t="s">
        <v>182</v>
      </c>
      <c r="E305" s="205" t="s">
        <v>543</v>
      </c>
      <c r="F305" s="206" t="s">
        <v>544</v>
      </c>
      <c r="G305" s="207" t="s">
        <v>287</v>
      </c>
      <c r="H305" s="208">
        <v>23.32</v>
      </c>
      <c r="I305" s="209"/>
      <c r="J305" s="210">
        <f>ROUND(I305*H305,2)</f>
        <v>0</v>
      </c>
      <c r="K305" s="206" t="s">
        <v>186</v>
      </c>
      <c r="L305" s="63"/>
      <c r="M305" s="211" t="s">
        <v>34</v>
      </c>
      <c r="N305" s="212" t="s">
        <v>49</v>
      </c>
      <c r="O305" s="44"/>
      <c r="P305" s="213">
        <f>O305*H305</f>
        <v>0</v>
      </c>
      <c r="Q305" s="213">
        <v>0</v>
      </c>
      <c r="R305" s="213">
        <f>Q305*H305</f>
        <v>0</v>
      </c>
      <c r="S305" s="213">
        <v>2E-3</v>
      </c>
      <c r="T305" s="214">
        <f>S305*H305</f>
        <v>4.6640000000000001E-2</v>
      </c>
      <c r="AR305" s="25" t="s">
        <v>203</v>
      </c>
      <c r="AT305" s="25" t="s">
        <v>182</v>
      </c>
      <c r="AU305" s="25" t="s">
        <v>88</v>
      </c>
      <c r="AY305" s="25" t="s">
        <v>179</v>
      </c>
      <c r="BE305" s="215">
        <f>IF(N305="základní",J305,0)</f>
        <v>0</v>
      </c>
      <c r="BF305" s="215">
        <f>IF(N305="snížená",J305,0)</f>
        <v>0</v>
      </c>
      <c r="BG305" s="215">
        <f>IF(N305="zákl. přenesená",J305,0)</f>
        <v>0</v>
      </c>
      <c r="BH305" s="215">
        <f>IF(N305="sníž. přenesená",J305,0)</f>
        <v>0</v>
      </c>
      <c r="BI305" s="215">
        <f>IF(N305="nulová",J305,0)</f>
        <v>0</v>
      </c>
      <c r="BJ305" s="25" t="s">
        <v>86</v>
      </c>
      <c r="BK305" s="215">
        <f>ROUND(I305*H305,2)</f>
        <v>0</v>
      </c>
      <c r="BL305" s="25" t="s">
        <v>203</v>
      </c>
      <c r="BM305" s="25" t="s">
        <v>545</v>
      </c>
    </row>
    <row r="306" spans="2:65" s="12" customFormat="1" ht="13.5">
      <c r="B306" s="226"/>
      <c r="C306" s="227"/>
      <c r="D306" s="219" t="s">
        <v>277</v>
      </c>
      <c r="E306" s="228" t="s">
        <v>34</v>
      </c>
      <c r="F306" s="229" t="s">
        <v>319</v>
      </c>
      <c r="G306" s="227"/>
      <c r="H306" s="230" t="s">
        <v>34</v>
      </c>
      <c r="I306" s="231"/>
      <c r="J306" s="227"/>
      <c r="K306" s="227"/>
      <c r="L306" s="232"/>
      <c r="M306" s="233"/>
      <c r="N306" s="234"/>
      <c r="O306" s="234"/>
      <c r="P306" s="234"/>
      <c r="Q306" s="234"/>
      <c r="R306" s="234"/>
      <c r="S306" s="234"/>
      <c r="T306" s="235"/>
      <c r="AT306" s="236" t="s">
        <v>277</v>
      </c>
      <c r="AU306" s="236" t="s">
        <v>88</v>
      </c>
      <c r="AV306" s="12" t="s">
        <v>86</v>
      </c>
      <c r="AW306" s="12" t="s">
        <v>41</v>
      </c>
      <c r="AX306" s="12" t="s">
        <v>78</v>
      </c>
      <c r="AY306" s="236" t="s">
        <v>179</v>
      </c>
    </row>
    <row r="307" spans="2:65" s="13" customFormat="1" ht="13.5">
      <c r="B307" s="237"/>
      <c r="C307" s="238"/>
      <c r="D307" s="219" t="s">
        <v>277</v>
      </c>
      <c r="E307" s="239" t="s">
        <v>34</v>
      </c>
      <c r="F307" s="240" t="s">
        <v>320</v>
      </c>
      <c r="G307" s="238"/>
      <c r="H307" s="241">
        <v>23.32</v>
      </c>
      <c r="I307" s="242"/>
      <c r="J307" s="238"/>
      <c r="K307" s="238"/>
      <c r="L307" s="243"/>
      <c r="M307" s="244"/>
      <c r="N307" s="245"/>
      <c r="O307" s="245"/>
      <c r="P307" s="245"/>
      <c r="Q307" s="245"/>
      <c r="R307" s="245"/>
      <c r="S307" s="245"/>
      <c r="T307" s="246"/>
      <c r="AT307" s="247" t="s">
        <v>277</v>
      </c>
      <c r="AU307" s="247" t="s">
        <v>88</v>
      </c>
      <c r="AV307" s="13" t="s">
        <v>88</v>
      </c>
      <c r="AW307" s="13" t="s">
        <v>41</v>
      </c>
      <c r="AX307" s="13" t="s">
        <v>78</v>
      </c>
      <c r="AY307" s="247" t="s">
        <v>179</v>
      </c>
    </row>
    <row r="308" spans="2:65" s="14" customFormat="1" ht="13.5">
      <c r="B308" s="248"/>
      <c r="C308" s="249"/>
      <c r="D308" s="216" t="s">
        <v>277</v>
      </c>
      <c r="E308" s="250" t="s">
        <v>34</v>
      </c>
      <c r="F308" s="251" t="s">
        <v>280</v>
      </c>
      <c r="G308" s="249"/>
      <c r="H308" s="252">
        <v>23.32</v>
      </c>
      <c r="I308" s="253"/>
      <c r="J308" s="249"/>
      <c r="K308" s="249"/>
      <c r="L308" s="254"/>
      <c r="M308" s="255"/>
      <c r="N308" s="256"/>
      <c r="O308" s="256"/>
      <c r="P308" s="256"/>
      <c r="Q308" s="256"/>
      <c r="R308" s="256"/>
      <c r="S308" s="256"/>
      <c r="T308" s="257"/>
      <c r="AT308" s="258" t="s">
        <v>277</v>
      </c>
      <c r="AU308" s="258" t="s">
        <v>88</v>
      </c>
      <c r="AV308" s="14" t="s">
        <v>203</v>
      </c>
      <c r="AW308" s="14" t="s">
        <v>41</v>
      </c>
      <c r="AX308" s="14" t="s">
        <v>86</v>
      </c>
      <c r="AY308" s="258" t="s">
        <v>179</v>
      </c>
    </row>
    <row r="309" spans="2:65" s="1" customFormat="1" ht="22.5" customHeight="1">
      <c r="B309" s="43"/>
      <c r="C309" s="204" t="s">
        <v>546</v>
      </c>
      <c r="D309" s="204" t="s">
        <v>182</v>
      </c>
      <c r="E309" s="205" t="s">
        <v>547</v>
      </c>
      <c r="F309" s="206" t="s">
        <v>548</v>
      </c>
      <c r="G309" s="207" t="s">
        <v>287</v>
      </c>
      <c r="H309" s="208">
        <v>61.67</v>
      </c>
      <c r="I309" s="209"/>
      <c r="J309" s="210">
        <f>ROUND(I309*H309,2)</f>
        <v>0</v>
      </c>
      <c r="K309" s="206" t="s">
        <v>186</v>
      </c>
      <c r="L309" s="63"/>
      <c r="M309" s="211" t="s">
        <v>34</v>
      </c>
      <c r="N309" s="212" t="s">
        <v>49</v>
      </c>
      <c r="O309" s="44"/>
      <c r="P309" s="213">
        <f>O309*H309</f>
        <v>0</v>
      </c>
      <c r="Q309" s="213">
        <v>0</v>
      </c>
      <c r="R309" s="213">
        <f>Q309*H309</f>
        <v>0</v>
      </c>
      <c r="S309" s="213">
        <v>0.05</v>
      </c>
      <c r="T309" s="214">
        <f>S309*H309</f>
        <v>3.0835000000000004</v>
      </c>
      <c r="AR309" s="25" t="s">
        <v>203</v>
      </c>
      <c r="AT309" s="25" t="s">
        <v>182</v>
      </c>
      <c r="AU309" s="25" t="s">
        <v>88</v>
      </c>
      <c r="AY309" s="25" t="s">
        <v>179</v>
      </c>
      <c r="BE309" s="215">
        <f>IF(N309="základní",J309,0)</f>
        <v>0</v>
      </c>
      <c r="BF309" s="215">
        <f>IF(N309="snížená",J309,0)</f>
        <v>0</v>
      </c>
      <c r="BG309" s="215">
        <f>IF(N309="zákl. přenesená",J309,0)</f>
        <v>0</v>
      </c>
      <c r="BH309" s="215">
        <f>IF(N309="sníž. přenesená",J309,0)</f>
        <v>0</v>
      </c>
      <c r="BI309" s="215">
        <f>IF(N309="nulová",J309,0)</f>
        <v>0</v>
      </c>
      <c r="BJ309" s="25" t="s">
        <v>86</v>
      </c>
      <c r="BK309" s="215">
        <f>ROUND(I309*H309,2)</f>
        <v>0</v>
      </c>
      <c r="BL309" s="25" t="s">
        <v>203</v>
      </c>
      <c r="BM309" s="25" t="s">
        <v>549</v>
      </c>
    </row>
    <row r="310" spans="2:65" s="12" customFormat="1" ht="13.5">
      <c r="B310" s="226"/>
      <c r="C310" s="227"/>
      <c r="D310" s="219" t="s">
        <v>277</v>
      </c>
      <c r="E310" s="228" t="s">
        <v>34</v>
      </c>
      <c r="F310" s="229" t="s">
        <v>436</v>
      </c>
      <c r="G310" s="227"/>
      <c r="H310" s="230" t="s">
        <v>34</v>
      </c>
      <c r="I310" s="231"/>
      <c r="J310" s="227"/>
      <c r="K310" s="227"/>
      <c r="L310" s="232"/>
      <c r="M310" s="233"/>
      <c r="N310" s="234"/>
      <c r="O310" s="234"/>
      <c r="P310" s="234"/>
      <c r="Q310" s="234"/>
      <c r="R310" s="234"/>
      <c r="S310" s="234"/>
      <c r="T310" s="235"/>
      <c r="AT310" s="236" t="s">
        <v>277</v>
      </c>
      <c r="AU310" s="236" t="s">
        <v>88</v>
      </c>
      <c r="AV310" s="12" t="s">
        <v>86</v>
      </c>
      <c r="AW310" s="12" t="s">
        <v>41</v>
      </c>
      <c r="AX310" s="12" t="s">
        <v>78</v>
      </c>
      <c r="AY310" s="236" t="s">
        <v>179</v>
      </c>
    </row>
    <row r="311" spans="2:65" s="13" customFormat="1" ht="13.5">
      <c r="B311" s="237"/>
      <c r="C311" s="238"/>
      <c r="D311" s="219" t="s">
        <v>277</v>
      </c>
      <c r="E311" s="239" t="s">
        <v>34</v>
      </c>
      <c r="F311" s="240" t="s">
        <v>314</v>
      </c>
      <c r="G311" s="238"/>
      <c r="H311" s="241">
        <v>61.67</v>
      </c>
      <c r="I311" s="242"/>
      <c r="J311" s="238"/>
      <c r="K311" s="238"/>
      <c r="L311" s="243"/>
      <c r="M311" s="244"/>
      <c r="N311" s="245"/>
      <c r="O311" s="245"/>
      <c r="P311" s="245"/>
      <c r="Q311" s="245"/>
      <c r="R311" s="245"/>
      <c r="S311" s="245"/>
      <c r="T311" s="246"/>
      <c r="AT311" s="247" t="s">
        <v>277</v>
      </c>
      <c r="AU311" s="247" t="s">
        <v>88</v>
      </c>
      <c r="AV311" s="13" t="s">
        <v>88</v>
      </c>
      <c r="AW311" s="13" t="s">
        <v>41</v>
      </c>
      <c r="AX311" s="13" t="s">
        <v>78</v>
      </c>
      <c r="AY311" s="247" t="s">
        <v>179</v>
      </c>
    </row>
    <row r="312" spans="2:65" s="14" customFormat="1" ht="13.5">
      <c r="B312" s="248"/>
      <c r="C312" s="249"/>
      <c r="D312" s="216" t="s">
        <v>277</v>
      </c>
      <c r="E312" s="250" t="s">
        <v>34</v>
      </c>
      <c r="F312" s="251" t="s">
        <v>280</v>
      </c>
      <c r="G312" s="249"/>
      <c r="H312" s="252">
        <v>61.67</v>
      </c>
      <c r="I312" s="253"/>
      <c r="J312" s="249"/>
      <c r="K312" s="249"/>
      <c r="L312" s="254"/>
      <c r="M312" s="255"/>
      <c r="N312" s="256"/>
      <c r="O312" s="256"/>
      <c r="P312" s="256"/>
      <c r="Q312" s="256"/>
      <c r="R312" s="256"/>
      <c r="S312" s="256"/>
      <c r="T312" s="257"/>
      <c r="AT312" s="258" t="s">
        <v>277</v>
      </c>
      <c r="AU312" s="258" t="s">
        <v>88</v>
      </c>
      <c r="AV312" s="14" t="s">
        <v>203</v>
      </c>
      <c r="AW312" s="14" t="s">
        <v>41</v>
      </c>
      <c r="AX312" s="14" t="s">
        <v>86</v>
      </c>
      <c r="AY312" s="258" t="s">
        <v>179</v>
      </c>
    </row>
    <row r="313" spans="2:65" s="1" customFormat="1" ht="22.5" customHeight="1">
      <c r="B313" s="43"/>
      <c r="C313" s="204" t="s">
        <v>550</v>
      </c>
      <c r="D313" s="204" t="s">
        <v>182</v>
      </c>
      <c r="E313" s="205" t="s">
        <v>551</v>
      </c>
      <c r="F313" s="206" t="s">
        <v>552</v>
      </c>
      <c r="G313" s="207" t="s">
        <v>287</v>
      </c>
      <c r="H313" s="208">
        <v>89.024000000000001</v>
      </c>
      <c r="I313" s="209"/>
      <c r="J313" s="210">
        <f>ROUND(I313*H313,2)</f>
        <v>0</v>
      </c>
      <c r="K313" s="206" t="s">
        <v>186</v>
      </c>
      <c r="L313" s="63"/>
      <c r="M313" s="211" t="s">
        <v>34</v>
      </c>
      <c r="N313" s="212" t="s">
        <v>49</v>
      </c>
      <c r="O313" s="44"/>
      <c r="P313" s="213">
        <f>O313*H313</f>
        <v>0</v>
      </c>
      <c r="Q313" s="213">
        <v>0</v>
      </c>
      <c r="R313" s="213">
        <f>Q313*H313</f>
        <v>0</v>
      </c>
      <c r="S313" s="213">
        <v>2E-3</v>
      </c>
      <c r="T313" s="214">
        <f>S313*H313</f>
        <v>0.17804800000000001</v>
      </c>
      <c r="AR313" s="25" t="s">
        <v>203</v>
      </c>
      <c r="AT313" s="25" t="s">
        <v>182</v>
      </c>
      <c r="AU313" s="25" t="s">
        <v>88</v>
      </c>
      <c r="AY313" s="25" t="s">
        <v>179</v>
      </c>
      <c r="BE313" s="215">
        <f>IF(N313="základní",J313,0)</f>
        <v>0</v>
      </c>
      <c r="BF313" s="215">
        <f>IF(N313="snížená",J313,0)</f>
        <v>0</v>
      </c>
      <c r="BG313" s="215">
        <f>IF(N313="zákl. přenesená",J313,0)</f>
        <v>0</v>
      </c>
      <c r="BH313" s="215">
        <f>IF(N313="sníž. přenesená",J313,0)</f>
        <v>0</v>
      </c>
      <c r="BI313" s="215">
        <f>IF(N313="nulová",J313,0)</f>
        <v>0</v>
      </c>
      <c r="BJ313" s="25" t="s">
        <v>86</v>
      </c>
      <c r="BK313" s="215">
        <f>ROUND(I313*H313,2)</f>
        <v>0</v>
      </c>
      <c r="BL313" s="25" t="s">
        <v>203</v>
      </c>
      <c r="BM313" s="25" t="s">
        <v>553</v>
      </c>
    </row>
    <row r="314" spans="2:65" s="12" customFormat="1" ht="13.5">
      <c r="B314" s="226"/>
      <c r="C314" s="227"/>
      <c r="D314" s="219" t="s">
        <v>277</v>
      </c>
      <c r="E314" s="228" t="s">
        <v>34</v>
      </c>
      <c r="F314" s="229" t="s">
        <v>319</v>
      </c>
      <c r="G314" s="227"/>
      <c r="H314" s="230" t="s">
        <v>34</v>
      </c>
      <c r="I314" s="231"/>
      <c r="J314" s="227"/>
      <c r="K314" s="227"/>
      <c r="L314" s="232"/>
      <c r="M314" s="233"/>
      <c r="N314" s="234"/>
      <c r="O314" s="234"/>
      <c r="P314" s="234"/>
      <c r="Q314" s="234"/>
      <c r="R314" s="234"/>
      <c r="S314" s="234"/>
      <c r="T314" s="235"/>
      <c r="AT314" s="236" t="s">
        <v>277</v>
      </c>
      <c r="AU314" s="236" t="s">
        <v>88</v>
      </c>
      <c r="AV314" s="12" t="s">
        <v>86</v>
      </c>
      <c r="AW314" s="12" t="s">
        <v>41</v>
      </c>
      <c r="AX314" s="12" t="s">
        <v>78</v>
      </c>
      <c r="AY314" s="236" t="s">
        <v>179</v>
      </c>
    </row>
    <row r="315" spans="2:65" s="13" customFormat="1" ht="13.5">
      <c r="B315" s="237"/>
      <c r="C315" s="238"/>
      <c r="D315" s="219" t="s">
        <v>277</v>
      </c>
      <c r="E315" s="239" t="s">
        <v>34</v>
      </c>
      <c r="F315" s="240" t="s">
        <v>351</v>
      </c>
      <c r="G315" s="238"/>
      <c r="H315" s="241">
        <v>89.024000000000001</v>
      </c>
      <c r="I315" s="242"/>
      <c r="J315" s="238"/>
      <c r="K315" s="238"/>
      <c r="L315" s="243"/>
      <c r="M315" s="244"/>
      <c r="N315" s="245"/>
      <c r="O315" s="245"/>
      <c r="P315" s="245"/>
      <c r="Q315" s="245"/>
      <c r="R315" s="245"/>
      <c r="S315" s="245"/>
      <c r="T315" s="246"/>
      <c r="AT315" s="247" t="s">
        <v>277</v>
      </c>
      <c r="AU315" s="247" t="s">
        <v>88</v>
      </c>
      <c r="AV315" s="13" t="s">
        <v>88</v>
      </c>
      <c r="AW315" s="13" t="s">
        <v>41</v>
      </c>
      <c r="AX315" s="13" t="s">
        <v>78</v>
      </c>
      <c r="AY315" s="247" t="s">
        <v>179</v>
      </c>
    </row>
    <row r="316" spans="2:65" s="14" customFormat="1" ht="13.5">
      <c r="B316" s="248"/>
      <c r="C316" s="249"/>
      <c r="D316" s="216" t="s">
        <v>277</v>
      </c>
      <c r="E316" s="250" t="s">
        <v>34</v>
      </c>
      <c r="F316" s="251" t="s">
        <v>280</v>
      </c>
      <c r="G316" s="249"/>
      <c r="H316" s="252">
        <v>89.024000000000001</v>
      </c>
      <c r="I316" s="253"/>
      <c r="J316" s="249"/>
      <c r="K316" s="249"/>
      <c r="L316" s="254"/>
      <c r="M316" s="255"/>
      <c r="N316" s="256"/>
      <c r="O316" s="256"/>
      <c r="P316" s="256"/>
      <c r="Q316" s="256"/>
      <c r="R316" s="256"/>
      <c r="S316" s="256"/>
      <c r="T316" s="257"/>
      <c r="AT316" s="258" t="s">
        <v>277</v>
      </c>
      <c r="AU316" s="258" t="s">
        <v>88</v>
      </c>
      <c r="AV316" s="14" t="s">
        <v>203</v>
      </c>
      <c r="AW316" s="14" t="s">
        <v>41</v>
      </c>
      <c r="AX316" s="14" t="s">
        <v>86</v>
      </c>
      <c r="AY316" s="258" t="s">
        <v>179</v>
      </c>
    </row>
    <row r="317" spans="2:65" s="1" customFormat="1" ht="22.5" customHeight="1">
      <c r="B317" s="43"/>
      <c r="C317" s="204" t="s">
        <v>554</v>
      </c>
      <c r="D317" s="204" t="s">
        <v>182</v>
      </c>
      <c r="E317" s="205" t="s">
        <v>555</v>
      </c>
      <c r="F317" s="206" t="s">
        <v>556</v>
      </c>
      <c r="G317" s="207" t="s">
        <v>287</v>
      </c>
      <c r="H317" s="208">
        <v>992.08299999999997</v>
      </c>
      <c r="I317" s="209"/>
      <c r="J317" s="210">
        <f>ROUND(I317*H317,2)</f>
        <v>0</v>
      </c>
      <c r="K317" s="206" t="s">
        <v>186</v>
      </c>
      <c r="L317" s="63"/>
      <c r="M317" s="211" t="s">
        <v>34</v>
      </c>
      <c r="N317" s="212" t="s">
        <v>49</v>
      </c>
      <c r="O317" s="44"/>
      <c r="P317" s="213">
        <f>O317*H317</f>
        <v>0</v>
      </c>
      <c r="Q317" s="213">
        <v>0</v>
      </c>
      <c r="R317" s="213">
        <f>Q317*H317</f>
        <v>0</v>
      </c>
      <c r="S317" s="213">
        <v>4.5999999999999999E-2</v>
      </c>
      <c r="T317" s="214">
        <f>S317*H317</f>
        <v>45.635818</v>
      </c>
      <c r="AR317" s="25" t="s">
        <v>203</v>
      </c>
      <c r="AT317" s="25" t="s">
        <v>182</v>
      </c>
      <c r="AU317" s="25" t="s">
        <v>88</v>
      </c>
      <c r="AY317" s="25" t="s">
        <v>179</v>
      </c>
      <c r="BE317" s="215">
        <f>IF(N317="základní",J317,0)</f>
        <v>0</v>
      </c>
      <c r="BF317" s="215">
        <f>IF(N317="snížená",J317,0)</f>
        <v>0</v>
      </c>
      <c r="BG317" s="215">
        <f>IF(N317="zákl. přenesená",J317,0)</f>
        <v>0</v>
      </c>
      <c r="BH317" s="215">
        <f>IF(N317="sníž. přenesená",J317,0)</f>
        <v>0</v>
      </c>
      <c r="BI317" s="215">
        <f>IF(N317="nulová",J317,0)</f>
        <v>0</v>
      </c>
      <c r="BJ317" s="25" t="s">
        <v>86</v>
      </c>
      <c r="BK317" s="215">
        <f>ROUND(I317*H317,2)</f>
        <v>0</v>
      </c>
      <c r="BL317" s="25" t="s">
        <v>203</v>
      </c>
      <c r="BM317" s="25" t="s">
        <v>557</v>
      </c>
    </row>
    <row r="318" spans="2:65" s="12" customFormat="1" ht="13.5">
      <c r="B318" s="226"/>
      <c r="C318" s="227"/>
      <c r="D318" s="219" t="s">
        <v>277</v>
      </c>
      <c r="E318" s="228" t="s">
        <v>34</v>
      </c>
      <c r="F318" s="229" t="s">
        <v>436</v>
      </c>
      <c r="G318" s="227"/>
      <c r="H318" s="230" t="s">
        <v>34</v>
      </c>
      <c r="I318" s="231"/>
      <c r="J318" s="227"/>
      <c r="K318" s="227"/>
      <c r="L318" s="232"/>
      <c r="M318" s="233"/>
      <c r="N318" s="234"/>
      <c r="O318" s="234"/>
      <c r="P318" s="234"/>
      <c r="Q318" s="234"/>
      <c r="R318" s="234"/>
      <c r="S318" s="234"/>
      <c r="T318" s="235"/>
      <c r="AT318" s="236" t="s">
        <v>277</v>
      </c>
      <c r="AU318" s="236" t="s">
        <v>88</v>
      </c>
      <c r="AV318" s="12" t="s">
        <v>86</v>
      </c>
      <c r="AW318" s="12" t="s">
        <v>41</v>
      </c>
      <c r="AX318" s="12" t="s">
        <v>78</v>
      </c>
      <c r="AY318" s="236" t="s">
        <v>179</v>
      </c>
    </row>
    <row r="319" spans="2:65" s="13" customFormat="1" ht="13.5">
      <c r="B319" s="237"/>
      <c r="C319" s="238"/>
      <c r="D319" s="219" t="s">
        <v>277</v>
      </c>
      <c r="E319" s="239" t="s">
        <v>34</v>
      </c>
      <c r="F319" s="240" t="s">
        <v>558</v>
      </c>
      <c r="G319" s="238"/>
      <c r="H319" s="241">
        <v>580.66800000000001</v>
      </c>
      <c r="I319" s="242"/>
      <c r="J319" s="238"/>
      <c r="K319" s="238"/>
      <c r="L319" s="243"/>
      <c r="M319" s="244"/>
      <c r="N319" s="245"/>
      <c r="O319" s="245"/>
      <c r="P319" s="245"/>
      <c r="Q319" s="245"/>
      <c r="R319" s="245"/>
      <c r="S319" s="245"/>
      <c r="T319" s="246"/>
      <c r="AT319" s="247" t="s">
        <v>277</v>
      </c>
      <c r="AU319" s="247" t="s">
        <v>88</v>
      </c>
      <c r="AV319" s="13" t="s">
        <v>88</v>
      </c>
      <c r="AW319" s="13" t="s">
        <v>41</v>
      </c>
      <c r="AX319" s="13" t="s">
        <v>78</v>
      </c>
      <c r="AY319" s="247" t="s">
        <v>179</v>
      </c>
    </row>
    <row r="320" spans="2:65" s="13" customFormat="1" ht="13.5">
      <c r="B320" s="237"/>
      <c r="C320" s="238"/>
      <c r="D320" s="219" t="s">
        <v>277</v>
      </c>
      <c r="E320" s="239" t="s">
        <v>34</v>
      </c>
      <c r="F320" s="240" t="s">
        <v>559</v>
      </c>
      <c r="G320" s="238"/>
      <c r="H320" s="241">
        <v>530</v>
      </c>
      <c r="I320" s="242"/>
      <c r="J320" s="238"/>
      <c r="K320" s="238"/>
      <c r="L320" s="243"/>
      <c r="M320" s="244"/>
      <c r="N320" s="245"/>
      <c r="O320" s="245"/>
      <c r="P320" s="245"/>
      <c r="Q320" s="245"/>
      <c r="R320" s="245"/>
      <c r="S320" s="245"/>
      <c r="T320" s="246"/>
      <c r="AT320" s="247" t="s">
        <v>277</v>
      </c>
      <c r="AU320" s="247" t="s">
        <v>88</v>
      </c>
      <c r="AV320" s="13" t="s">
        <v>88</v>
      </c>
      <c r="AW320" s="13" t="s">
        <v>41</v>
      </c>
      <c r="AX320" s="13" t="s">
        <v>78</v>
      </c>
      <c r="AY320" s="247" t="s">
        <v>179</v>
      </c>
    </row>
    <row r="321" spans="2:65" s="13" customFormat="1" ht="13.5">
      <c r="B321" s="237"/>
      <c r="C321" s="238"/>
      <c r="D321" s="219" t="s">
        <v>277</v>
      </c>
      <c r="E321" s="239" t="s">
        <v>34</v>
      </c>
      <c r="F321" s="240" t="s">
        <v>560</v>
      </c>
      <c r="G321" s="238"/>
      <c r="H321" s="241">
        <v>222.91800000000001</v>
      </c>
      <c r="I321" s="242"/>
      <c r="J321" s="238"/>
      <c r="K321" s="238"/>
      <c r="L321" s="243"/>
      <c r="M321" s="244"/>
      <c r="N321" s="245"/>
      <c r="O321" s="245"/>
      <c r="P321" s="245"/>
      <c r="Q321" s="245"/>
      <c r="R321" s="245"/>
      <c r="S321" s="245"/>
      <c r="T321" s="246"/>
      <c r="AT321" s="247" t="s">
        <v>277</v>
      </c>
      <c r="AU321" s="247" t="s">
        <v>88</v>
      </c>
      <c r="AV321" s="13" t="s">
        <v>88</v>
      </c>
      <c r="AW321" s="13" t="s">
        <v>41</v>
      </c>
      <c r="AX321" s="13" t="s">
        <v>78</v>
      </c>
      <c r="AY321" s="247" t="s">
        <v>179</v>
      </c>
    </row>
    <row r="322" spans="2:65" s="13" customFormat="1" ht="13.5">
      <c r="B322" s="237"/>
      <c r="C322" s="238"/>
      <c r="D322" s="219" t="s">
        <v>277</v>
      </c>
      <c r="E322" s="239" t="s">
        <v>34</v>
      </c>
      <c r="F322" s="240" t="s">
        <v>561</v>
      </c>
      <c r="G322" s="238"/>
      <c r="H322" s="241">
        <v>17.100000000000001</v>
      </c>
      <c r="I322" s="242"/>
      <c r="J322" s="238"/>
      <c r="K322" s="238"/>
      <c r="L322" s="243"/>
      <c r="M322" s="244"/>
      <c r="N322" s="245"/>
      <c r="O322" s="245"/>
      <c r="P322" s="245"/>
      <c r="Q322" s="245"/>
      <c r="R322" s="245"/>
      <c r="S322" s="245"/>
      <c r="T322" s="246"/>
      <c r="AT322" s="247" t="s">
        <v>277</v>
      </c>
      <c r="AU322" s="247" t="s">
        <v>88</v>
      </c>
      <c r="AV322" s="13" t="s">
        <v>88</v>
      </c>
      <c r="AW322" s="13" t="s">
        <v>41</v>
      </c>
      <c r="AX322" s="13" t="s">
        <v>78</v>
      </c>
      <c r="AY322" s="247" t="s">
        <v>179</v>
      </c>
    </row>
    <row r="323" spans="2:65" s="15" customFormat="1" ht="13.5">
      <c r="B323" s="264"/>
      <c r="C323" s="265"/>
      <c r="D323" s="219" t="s">
        <v>277</v>
      </c>
      <c r="E323" s="266" t="s">
        <v>34</v>
      </c>
      <c r="F323" s="267" t="s">
        <v>418</v>
      </c>
      <c r="G323" s="265"/>
      <c r="H323" s="268">
        <v>1350.6859999999999</v>
      </c>
      <c r="I323" s="269"/>
      <c r="J323" s="265"/>
      <c r="K323" s="265"/>
      <c r="L323" s="270"/>
      <c r="M323" s="271"/>
      <c r="N323" s="272"/>
      <c r="O323" s="272"/>
      <c r="P323" s="272"/>
      <c r="Q323" s="272"/>
      <c r="R323" s="272"/>
      <c r="S323" s="272"/>
      <c r="T323" s="273"/>
      <c r="AT323" s="274" t="s">
        <v>277</v>
      </c>
      <c r="AU323" s="274" t="s">
        <v>88</v>
      </c>
      <c r="AV323" s="15" t="s">
        <v>109</v>
      </c>
      <c r="AW323" s="15" t="s">
        <v>41</v>
      </c>
      <c r="AX323" s="15" t="s">
        <v>78</v>
      </c>
      <c r="AY323" s="274" t="s">
        <v>179</v>
      </c>
    </row>
    <row r="324" spans="2:65" s="13" customFormat="1" ht="13.5">
      <c r="B324" s="237"/>
      <c r="C324" s="238"/>
      <c r="D324" s="219" t="s">
        <v>277</v>
      </c>
      <c r="E324" s="239" t="s">
        <v>34</v>
      </c>
      <c r="F324" s="240" t="s">
        <v>562</v>
      </c>
      <c r="G324" s="238"/>
      <c r="H324" s="241">
        <v>-291.10300000000001</v>
      </c>
      <c r="I324" s="242"/>
      <c r="J324" s="238"/>
      <c r="K324" s="238"/>
      <c r="L324" s="243"/>
      <c r="M324" s="244"/>
      <c r="N324" s="245"/>
      <c r="O324" s="245"/>
      <c r="P324" s="245"/>
      <c r="Q324" s="245"/>
      <c r="R324" s="245"/>
      <c r="S324" s="245"/>
      <c r="T324" s="246"/>
      <c r="AT324" s="247" t="s">
        <v>277</v>
      </c>
      <c r="AU324" s="247" t="s">
        <v>88</v>
      </c>
      <c r="AV324" s="13" t="s">
        <v>88</v>
      </c>
      <c r="AW324" s="13" t="s">
        <v>41</v>
      </c>
      <c r="AX324" s="13" t="s">
        <v>78</v>
      </c>
      <c r="AY324" s="247" t="s">
        <v>179</v>
      </c>
    </row>
    <row r="325" spans="2:65" s="13" customFormat="1" ht="13.5">
      <c r="B325" s="237"/>
      <c r="C325" s="238"/>
      <c r="D325" s="219" t="s">
        <v>277</v>
      </c>
      <c r="E325" s="239" t="s">
        <v>34</v>
      </c>
      <c r="F325" s="240" t="s">
        <v>563</v>
      </c>
      <c r="G325" s="238"/>
      <c r="H325" s="241">
        <v>-67.5</v>
      </c>
      <c r="I325" s="242"/>
      <c r="J325" s="238"/>
      <c r="K325" s="238"/>
      <c r="L325" s="243"/>
      <c r="M325" s="244"/>
      <c r="N325" s="245"/>
      <c r="O325" s="245"/>
      <c r="P325" s="245"/>
      <c r="Q325" s="245"/>
      <c r="R325" s="245"/>
      <c r="S325" s="245"/>
      <c r="T325" s="246"/>
      <c r="AT325" s="247" t="s">
        <v>277</v>
      </c>
      <c r="AU325" s="247" t="s">
        <v>88</v>
      </c>
      <c r="AV325" s="13" t="s">
        <v>88</v>
      </c>
      <c r="AW325" s="13" t="s">
        <v>41</v>
      </c>
      <c r="AX325" s="13" t="s">
        <v>78</v>
      </c>
      <c r="AY325" s="247" t="s">
        <v>179</v>
      </c>
    </row>
    <row r="326" spans="2:65" s="14" customFormat="1" ht="13.5">
      <c r="B326" s="248"/>
      <c r="C326" s="249"/>
      <c r="D326" s="216" t="s">
        <v>277</v>
      </c>
      <c r="E326" s="250" t="s">
        <v>34</v>
      </c>
      <c r="F326" s="251" t="s">
        <v>280</v>
      </c>
      <c r="G326" s="249"/>
      <c r="H326" s="252">
        <v>992.08299999999997</v>
      </c>
      <c r="I326" s="253"/>
      <c r="J326" s="249"/>
      <c r="K326" s="249"/>
      <c r="L326" s="254"/>
      <c r="M326" s="255"/>
      <c r="N326" s="256"/>
      <c r="O326" s="256"/>
      <c r="P326" s="256"/>
      <c r="Q326" s="256"/>
      <c r="R326" s="256"/>
      <c r="S326" s="256"/>
      <c r="T326" s="257"/>
      <c r="AT326" s="258" t="s">
        <v>277</v>
      </c>
      <c r="AU326" s="258" t="s">
        <v>88</v>
      </c>
      <c r="AV326" s="14" t="s">
        <v>203</v>
      </c>
      <c r="AW326" s="14" t="s">
        <v>41</v>
      </c>
      <c r="AX326" s="14" t="s">
        <v>86</v>
      </c>
      <c r="AY326" s="258" t="s">
        <v>179</v>
      </c>
    </row>
    <row r="327" spans="2:65" s="1" customFormat="1" ht="22.5" customHeight="1">
      <c r="B327" s="43"/>
      <c r="C327" s="204" t="s">
        <v>564</v>
      </c>
      <c r="D327" s="204" t="s">
        <v>182</v>
      </c>
      <c r="E327" s="205" t="s">
        <v>565</v>
      </c>
      <c r="F327" s="206" t="s">
        <v>566</v>
      </c>
      <c r="G327" s="207" t="s">
        <v>287</v>
      </c>
      <c r="H327" s="208">
        <v>366.05799999999999</v>
      </c>
      <c r="I327" s="209"/>
      <c r="J327" s="210">
        <f>ROUND(I327*H327,2)</f>
        <v>0</v>
      </c>
      <c r="K327" s="206" t="s">
        <v>186</v>
      </c>
      <c r="L327" s="63"/>
      <c r="M327" s="211" t="s">
        <v>34</v>
      </c>
      <c r="N327" s="212" t="s">
        <v>49</v>
      </c>
      <c r="O327" s="44"/>
      <c r="P327" s="213">
        <f>O327*H327</f>
        <v>0</v>
      </c>
      <c r="Q327" s="213">
        <v>0</v>
      </c>
      <c r="R327" s="213">
        <f>Q327*H327</f>
        <v>0</v>
      </c>
      <c r="S327" s="213">
        <v>6.8000000000000005E-2</v>
      </c>
      <c r="T327" s="214">
        <f>S327*H327</f>
        <v>24.891944000000002</v>
      </c>
      <c r="AR327" s="25" t="s">
        <v>203</v>
      </c>
      <c r="AT327" s="25" t="s">
        <v>182</v>
      </c>
      <c r="AU327" s="25" t="s">
        <v>88</v>
      </c>
      <c r="AY327" s="25" t="s">
        <v>179</v>
      </c>
      <c r="BE327" s="215">
        <f>IF(N327="základní",J327,0)</f>
        <v>0</v>
      </c>
      <c r="BF327" s="215">
        <f>IF(N327="snížená",J327,0)</f>
        <v>0</v>
      </c>
      <c r="BG327" s="215">
        <f>IF(N327="zákl. přenesená",J327,0)</f>
        <v>0</v>
      </c>
      <c r="BH327" s="215">
        <f>IF(N327="sníž. přenesená",J327,0)</f>
        <v>0</v>
      </c>
      <c r="BI327" s="215">
        <f>IF(N327="nulová",J327,0)</f>
        <v>0</v>
      </c>
      <c r="BJ327" s="25" t="s">
        <v>86</v>
      </c>
      <c r="BK327" s="215">
        <f>ROUND(I327*H327,2)</f>
        <v>0</v>
      </c>
      <c r="BL327" s="25" t="s">
        <v>203</v>
      </c>
      <c r="BM327" s="25" t="s">
        <v>567</v>
      </c>
    </row>
    <row r="328" spans="2:65" s="12" customFormat="1" ht="13.5">
      <c r="B328" s="226"/>
      <c r="C328" s="227"/>
      <c r="D328" s="219" t="s">
        <v>277</v>
      </c>
      <c r="E328" s="228" t="s">
        <v>34</v>
      </c>
      <c r="F328" s="229" t="s">
        <v>436</v>
      </c>
      <c r="G328" s="227"/>
      <c r="H328" s="230" t="s">
        <v>34</v>
      </c>
      <c r="I328" s="231"/>
      <c r="J328" s="227"/>
      <c r="K328" s="227"/>
      <c r="L328" s="232"/>
      <c r="M328" s="233"/>
      <c r="N328" s="234"/>
      <c r="O328" s="234"/>
      <c r="P328" s="234"/>
      <c r="Q328" s="234"/>
      <c r="R328" s="234"/>
      <c r="S328" s="234"/>
      <c r="T328" s="235"/>
      <c r="AT328" s="236" t="s">
        <v>277</v>
      </c>
      <c r="AU328" s="236" t="s">
        <v>88</v>
      </c>
      <c r="AV328" s="12" t="s">
        <v>86</v>
      </c>
      <c r="AW328" s="12" t="s">
        <v>41</v>
      </c>
      <c r="AX328" s="12" t="s">
        <v>78</v>
      </c>
      <c r="AY328" s="236" t="s">
        <v>179</v>
      </c>
    </row>
    <row r="329" spans="2:65" s="13" customFormat="1" ht="13.5">
      <c r="B329" s="237"/>
      <c r="C329" s="238"/>
      <c r="D329" s="219" t="s">
        <v>277</v>
      </c>
      <c r="E329" s="239" t="s">
        <v>34</v>
      </c>
      <c r="F329" s="240" t="s">
        <v>568</v>
      </c>
      <c r="G329" s="238"/>
      <c r="H329" s="241">
        <v>366.05799999999999</v>
      </c>
      <c r="I329" s="242"/>
      <c r="J329" s="238"/>
      <c r="K329" s="238"/>
      <c r="L329" s="243"/>
      <c r="M329" s="244"/>
      <c r="N329" s="245"/>
      <c r="O329" s="245"/>
      <c r="P329" s="245"/>
      <c r="Q329" s="245"/>
      <c r="R329" s="245"/>
      <c r="S329" s="245"/>
      <c r="T329" s="246"/>
      <c r="AT329" s="247" t="s">
        <v>277</v>
      </c>
      <c r="AU329" s="247" t="s">
        <v>88</v>
      </c>
      <c r="AV329" s="13" t="s">
        <v>88</v>
      </c>
      <c r="AW329" s="13" t="s">
        <v>41</v>
      </c>
      <c r="AX329" s="13" t="s">
        <v>78</v>
      </c>
      <c r="AY329" s="247" t="s">
        <v>179</v>
      </c>
    </row>
    <row r="330" spans="2:65" s="14" customFormat="1" ht="13.5">
      <c r="B330" s="248"/>
      <c r="C330" s="249"/>
      <c r="D330" s="216" t="s">
        <v>277</v>
      </c>
      <c r="E330" s="250" t="s">
        <v>34</v>
      </c>
      <c r="F330" s="251" t="s">
        <v>280</v>
      </c>
      <c r="G330" s="249"/>
      <c r="H330" s="252">
        <v>366.05799999999999</v>
      </c>
      <c r="I330" s="253"/>
      <c r="J330" s="249"/>
      <c r="K330" s="249"/>
      <c r="L330" s="254"/>
      <c r="M330" s="255"/>
      <c r="N330" s="256"/>
      <c r="O330" s="256"/>
      <c r="P330" s="256"/>
      <c r="Q330" s="256"/>
      <c r="R330" s="256"/>
      <c r="S330" s="256"/>
      <c r="T330" s="257"/>
      <c r="AT330" s="258" t="s">
        <v>277</v>
      </c>
      <c r="AU330" s="258" t="s">
        <v>88</v>
      </c>
      <c r="AV330" s="14" t="s">
        <v>203</v>
      </c>
      <c r="AW330" s="14" t="s">
        <v>41</v>
      </c>
      <c r="AX330" s="14" t="s">
        <v>86</v>
      </c>
      <c r="AY330" s="258" t="s">
        <v>179</v>
      </c>
    </row>
    <row r="331" spans="2:65" s="1" customFormat="1" ht="22.5" customHeight="1">
      <c r="B331" s="43"/>
      <c r="C331" s="204" t="s">
        <v>569</v>
      </c>
      <c r="D331" s="204" t="s">
        <v>182</v>
      </c>
      <c r="E331" s="205" t="s">
        <v>570</v>
      </c>
      <c r="F331" s="206" t="s">
        <v>571</v>
      </c>
      <c r="G331" s="207" t="s">
        <v>272</v>
      </c>
      <c r="H331" s="208">
        <v>129.89500000000001</v>
      </c>
      <c r="I331" s="209"/>
      <c r="J331" s="210">
        <f>ROUND(I331*H331,2)</f>
        <v>0</v>
      </c>
      <c r="K331" s="206" t="s">
        <v>572</v>
      </c>
      <c r="L331" s="63"/>
      <c r="M331" s="211" t="s">
        <v>34</v>
      </c>
      <c r="N331" s="212" t="s">
        <v>49</v>
      </c>
      <c r="O331" s="44"/>
      <c r="P331" s="213">
        <f>O331*H331</f>
        <v>0</v>
      </c>
      <c r="Q331" s="213">
        <v>0</v>
      </c>
      <c r="R331" s="213">
        <f>Q331*H331</f>
        <v>0</v>
      </c>
      <c r="S331" s="213">
        <v>0</v>
      </c>
      <c r="T331" s="214">
        <f>S331*H331</f>
        <v>0</v>
      </c>
      <c r="AR331" s="25" t="s">
        <v>203</v>
      </c>
      <c r="AT331" s="25" t="s">
        <v>182</v>
      </c>
      <c r="AU331" s="25" t="s">
        <v>88</v>
      </c>
      <c r="AY331" s="25" t="s">
        <v>179</v>
      </c>
      <c r="BE331" s="215">
        <f>IF(N331="základní",J331,0)</f>
        <v>0</v>
      </c>
      <c r="BF331" s="215">
        <f>IF(N331="snížená",J331,0)</f>
        <v>0</v>
      </c>
      <c r="BG331" s="215">
        <f>IF(N331="zákl. přenesená",J331,0)</f>
        <v>0</v>
      </c>
      <c r="BH331" s="215">
        <f>IF(N331="sníž. přenesená",J331,0)</f>
        <v>0</v>
      </c>
      <c r="BI331" s="215">
        <f>IF(N331="nulová",J331,0)</f>
        <v>0</v>
      </c>
      <c r="BJ331" s="25" t="s">
        <v>86</v>
      </c>
      <c r="BK331" s="215">
        <f>ROUND(I331*H331,2)</f>
        <v>0</v>
      </c>
      <c r="BL331" s="25" t="s">
        <v>203</v>
      </c>
      <c r="BM331" s="25" t="s">
        <v>573</v>
      </c>
    </row>
    <row r="332" spans="2:65" s="11" customFormat="1" ht="29.85" customHeight="1">
      <c r="B332" s="187"/>
      <c r="C332" s="188"/>
      <c r="D332" s="201" t="s">
        <v>77</v>
      </c>
      <c r="E332" s="202" t="s">
        <v>574</v>
      </c>
      <c r="F332" s="202" t="s">
        <v>575</v>
      </c>
      <c r="G332" s="188"/>
      <c r="H332" s="188"/>
      <c r="I332" s="191"/>
      <c r="J332" s="203">
        <f>BK332</f>
        <v>0</v>
      </c>
      <c r="K332" s="188"/>
      <c r="L332" s="193"/>
      <c r="M332" s="194"/>
      <c r="N332" s="195"/>
      <c r="O332" s="195"/>
      <c r="P332" s="196">
        <f>SUM(P333:P341)</f>
        <v>0</v>
      </c>
      <c r="Q332" s="195"/>
      <c r="R332" s="196">
        <f>SUM(R333:R341)</f>
        <v>0</v>
      </c>
      <c r="S332" s="195"/>
      <c r="T332" s="197">
        <f>SUM(T333:T341)</f>
        <v>0</v>
      </c>
      <c r="AR332" s="198" t="s">
        <v>86</v>
      </c>
      <c r="AT332" s="199" t="s">
        <v>77</v>
      </c>
      <c r="AU332" s="199" t="s">
        <v>86</v>
      </c>
      <c r="AY332" s="198" t="s">
        <v>179</v>
      </c>
      <c r="BK332" s="200">
        <f>SUM(BK333:BK341)</f>
        <v>0</v>
      </c>
    </row>
    <row r="333" spans="2:65" s="1" customFormat="1" ht="22.5" customHeight="1">
      <c r="B333" s="43"/>
      <c r="C333" s="204" t="s">
        <v>576</v>
      </c>
      <c r="D333" s="204" t="s">
        <v>182</v>
      </c>
      <c r="E333" s="205" t="s">
        <v>577</v>
      </c>
      <c r="F333" s="206" t="s">
        <v>578</v>
      </c>
      <c r="G333" s="207" t="s">
        <v>272</v>
      </c>
      <c r="H333" s="208">
        <v>229.529</v>
      </c>
      <c r="I333" s="209"/>
      <c r="J333" s="210">
        <f>ROUND(I333*H333,2)</f>
        <v>0</v>
      </c>
      <c r="K333" s="206" t="s">
        <v>186</v>
      </c>
      <c r="L333" s="63"/>
      <c r="M333" s="211" t="s">
        <v>34</v>
      </c>
      <c r="N333" s="212" t="s">
        <v>49</v>
      </c>
      <c r="O333" s="44"/>
      <c r="P333" s="213">
        <f>O333*H333</f>
        <v>0</v>
      </c>
      <c r="Q333" s="213">
        <v>0</v>
      </c>
      <c r="R333" s="213">
        <f>Q333*H333</f>
        <v>0</v>
      </c>
      <c r="S333" s="213">
        <v>0</v>
      </c>
      <c r="T333" s="214">
        <f>S333*H333</f>
        <v>0</v>
      </c>
      <c r="AR333" s="25" t="s">
        <v>203</v>
      </c>
      <c r="AT333" s="25" t="s">
        <v>182</v>
      </c>
      <c r="AU333" s="25" t="s">
        <v>88</v>
      </c>
      <c r="AY333" s="25" t="s">
        <v>179</v>
      </c>
      <c r="BE333" s="215">
        <f>IF(N333="základní",J333,0)</f>
        <v>0</v>
      </c>
      <c r="BF333" s="215">
        <f>IF(N333="snížená",J333,0)</f>
        <v>0</v>
      </c>
      <c r="BG333" s="215">
        <f>IF(N333="zákl. přenesená",J333,0)</f>
        <v>0</v>
      </c>
      <c r="BH333" s="215">
        <f>IF(N333="sníž. přenesená",J333,0)</f>
        <v>0</v>
      </c>
      <c r="BI333" s="215">
        <f>IF(N333="nulová",J333,0)</f>
        <v>0</v>
      </c>
      <c r="BJ333" s="25" t="s">
        <v>86</v>
      </c>
      <c r="BK333" s="215">
        <f>ROUND(I333*H333,2)</f>
        <v>0</v>
      </c>
      <c r="BL333" s="25" t="s">
        <v>203</v>
      </c>
      <c r="BM333" s="25" t="s">
        <v>579</v>
      </c>
    </row>
    <row r="334" spans="2:65" s="1" customFormat="1" ht="27">
      <c r="B334" s="43"/>
      <c r="C334" s="65"/>
      <c r="D334" s="216" t="s">
        <v>189</v>
      </c>
      <c r="E334" s="65"/>
      <c r="F334" s="217" t="s">
        <v>580</v>
      </c>
      <c r="G334" s="65"/>
      <c r="H334" s="65"/>
      <c r="I334" s="174"/>
      <c r="J334" s="65"/>
      <c r="K334" s="65"/>
      <c r="L334" s="63"/>
      <c r="M334" s="218"/>
      <c r="N334" s="44"/>
      <c r="O334" s="44"/>
      <c r="P334" s="44"/>
      <c r="Q334" s="44"/>
      <c r="R334" s="44"/>
      <c r="S334" s="44"/>
      <c r="T334" s="80"/>
      <c r="AT334" s="25" t="s">
        <v>189</v>
      </c>
      <c r="AU334" s="25" t="s">
        <v>88</v>
      </c>
    </row>
    <row r="335" spans="2:65" s="1" customFormat="1" ht="22.5" customHeight="1">
      <c r="B335" s="43"/>
      <c r="C335" s="204" t="s">
        <v>581</v>
      </c>
      <c r="D335" s="204" t="s">
        <v>182</v>
      </c>
      <c r="E335" s="205" t="s">
        <v>582</v>
      </c>
      <c r="F335" s="206" t="s">
        <v>583</v>
      </c>
      <c r="G335" s="207" t="s">
        <v>272</v>
      </c>
      <c r="H335" s="208">
        <v>229.529</v>
      </c>
      <c r="I335" s="209"/>
      <c r="J335" s="210">
        <f>ROUND(I335*H335,2)</f>
        <v>0</v>
      </c>
      <c r="K335" s="206" t="s">
        <v>186</v>
      </c>
      <c r="L335" s="63"/>
      <c r="M335" s="211" t="s">
        <v>34</v>
      </c>
      <c r="N335" s="212" t="s">
        <v>49</v>
      </c>
      <c r="O335" s="44"/>
      <c r="P335" s="213">
        <f>O335*H335</f>
        <v>0</v>
      </c>
      <c r="Q335" s="213">
        <v>0</v>
      </c>
      <c r="R335" s="213">
        <f>Q335*H335</f>
        <v>0</v>
      </c>
      <c r="S335" s="213">
        <v>0</v>
      </c>
      <c r="T335" s="214">
        <f>S335*H335</f>
        <v>0</v>
      </c>
      <c r="AR335" s="25" t="s">
        <v>203</v>
      </c>
      <c r="AT335" s="25" t="s">
        <v>182</v>
      </c>
      <c r="AU335" s="25" t="s">
        <v>88</v>
      </c>
      <c r="AY335" s="25" t="s">
        <v>179</v>
      </c>
      <c r="BE335" s="215">
        <f>IF(N335="základní",J335,0)</f>
        <v>0</v>
      </c>
      <c r="BF335" s="215">
        <f>IF(N335="snížená",J335,0)</f>
        <v>0</v>
      </c>
      <c r="BG335" s="215">
        <f>IF(N335="zákl. přenesená",J335,0)</f>
        <v>0</v>
      </c>
      <c r="BH335" s="215">
        <f>IF(N335="sníž. přenesená",J335,0)</f>
        <v>0</v>
      </c>
      <c r="BI335" s="215">
        <f>IF(N335="nulová",J335,0)</f>
        <v>0</v>
      </c>
      <c r="BJ335" s="25" t="s">
        <v>86</v>
      </c>
      <c r="BK335" s="215">
        <f>ROUND(I335*H335,2)</f>
        <v>0</v>
      </c>
      <c r="BL335" s="25" t="s">
        <v>203</v>
      </c>
      <c r="BM335" s="25" t="s">
        <v>584</v>
      </c>
    </row>
    <row r="336" spans="2:65" s="1" customFormat="1" ht="22.5" customHeight="1">
      <c r="B336" s="43"/>
      <c r="C336" s="204" t="s">
        <v>585</v>
      </c>
      <c r="D336" s="204" t="s">
        <v>182</v>
      </c>
      <c r="E336" s="205" t="s">
        <v>586</v>
      </c>
      <c r="F336" s="206" t="s">
        <v>587</v>
      </c>
      <c r="G336" s="207" t="s">
        <v>272</v>
      </c>
      <c r="H336" s="208">
        <v>1285.3620000000001</v>
      </c>
      <c r="I336" s="209"/>
      <c r="J336" s="210">
        <f>ROUND(I336*H336,2)</f>
        <v>0</v>
      </c>
      <c r="K336" s="206" t="s">
        <v>186</v>
      </c>
      <c r="L336" s="63"/>
      <c r="M336" s="211" t="s">
        <v>34</v>
      </c>
      <c r="N336" s="212" t="s">
        <v>49</v>
      </c>
      <c r="O336" s="44"/>
      <c r="P336" s="213">
        <f>O336*H336</f>
        <v>0</v>
      </c>
      <c r="Q336" s="213">
        <v>0</v>
      </c>
      <c r="R336" s="213">
        <f>Q336*H336</f>
        <v>0</v>
      </c>
      <c r="S336" s="213">
        <v>0</v>
      </c>
      <c r="T336" s="214">
        <f>S336*H336</f>
        <v>0</v>
      </c>
      <c r="AR336" s="25" t="s">
        <v>203</v>
      </c>
      <c r="AT336" s="25" t="s">
        <v>182</v>
      </c>
      <c r="AU336" s="25" t="s">
        <v>88</v>
      </c>
      <c r="AY336" s="25" t="s">
        <v>179</v>
      </c>
      <c r="BE336" s="215">
        <f>IF(N336="základní",J336,0)</f>
        <v>0</v>
      </c>
      <c r="BF336" s="215">
        <f>IF(N336="snížená",J336,0)</f>
        <v>0</v>
      </c>
      <c r="BG336" s="215">
        <f>IF(N336="zákl. přenesená",J336,0)</f>
        <v>0</v>
      </c>
      <c r="BH336" s="215">
        <f>IF(N336="sníž. přenesená",J336,0)</f>
        <v>0</v>
      </c>
      <c r="BI336" s="215">
        <f>IF(N336="nulová",J336,0)</f>
        <v>0</v>
      </c>
      <c r="BJ336" s="25" t="s">
        <v>86</v>
      </c>
      <c r="BK336" s="215">
        <f>ROUND(I336*H336,2)</f>
        <v>0</v>
      </c>
      <c r="BL336" s="25" t="s">
        <v>203</v>
      </c>
      <c r="BM336" s="25" t="s">
        <v>588</v>
      </c>
    </row>
    <row r="337" spans="2:65" s="13" customFormat="1" ht="13.5">
      <c r="B337" s="237"/>
      <c r="C337" s="238"/>
      <c r="D337" s="216" t="s">
        <v>277</v>
      </c>
      <c r="E337" s="238"/>
      <c r="F337" s="259" t="s">
        <v>589</v>
      </c>
      <c r="G337" s="238"/>
      <c r="H337" s="260">
        <v>1285.3620000000001</v>
      </c>
      <c r="I337" s="242"/>
      <c r="J337" s="238"/>
      <c r="K337" s="238"/>
      <c r="L337" s="243"/>
      <c r="M337" s="244"/>
      <c r="N337" s="245"/>
      <c r="O337" s="245"/>
      <c r="P337" s="245"/>
      <c r="Q337" s="245"/>
      <c r="R337" s="245"/>
      <c r="S337" s="245"/>
      <c r="T337" s="246"/>
      <c r="AT337" s="247" t="s">
        <v>277</v>
      </c>
      <c r="AU337" s="247" t="s">
        <v>88</v>
      </c>
      <c r="AV337" s="13" t="s">
        <v>88</v>
      </c>
      <c r="AW337" s="13" t="s">
        <v>6</v>
      </c>
      <c r="AX337" s="13" t="s">
        <v>86</v>
      </c>
      <c r="AY337" s="247" t="s">
        <v>179</v>
      </c>
    </row>
    <row r="338" spans="2:65" s="1" customFormat="1" ht="22.5" customHeight="1">
      <c r="B338" s="43"/>
      <c r="C338" s="204" t="s">
        <v>590</v>
      </c>
      <c r="D338" s="204" t="s">
        <v>182</v>
      </c>
      <c r="E338" s="205" t="s">
        <v>591</v>
      </c>
      <c r="F338" s="206" t="s">
        <v>592</v>
      </c>
      <c r="G338" s="207" t="s">
        <v>272</v>
      </c>
      <c r="H338" s="208">
        <v>229.529</v>
      </c>
      <c r="I338" s="209"/>
      <c r="J338" s="210">
        <f>ROUND(I338*H338,2)</f>
        <v>0</v>
      </c>
      <c r="K338" s="206" t="s">
        <v>186</v>
      </c>
      <c r="L338" s="63"/>
      <c r="M338" s="211" t="s">
        <v>34</v>
      </c>
      <c r="N338" s="212" t="s">
        <v>49</v>
      </c>
      <c r="O338" s="44"/>
      <c r="P338" s="213">
        <f>O338*H338</f>
        <v>0</v>
      </c>
      <c r="Q338" s="213">
        <v>0</v>
      </c>
      <c r="R338" s="213">
        <f>Q338*H338</f>
        <v>0</v>
      </c>
      <c r="S338" s="213">
        <v>0</v>
      </c>
      <c r="T338" s="214">
        <f>S338*H338</f>
        <v>0</v>
      </c>
      <c r="AR338" s="25" t="s">
        <v>203</v>
      </c>
      <c r="AT338" s="25" t="s">
        <v>182</v>
      </c>
      <c r="AU338" s="25" t="s">
        <v>88</v>
      </c>
      <c r="AY338" s="25" t="s">
        <v>179</v>
      </c>
      <c r="BE338" s="215">
        <f>IF(N338="základní",J338,0)</f>
        <v>0</v>
      </c>
      <c r="BF338" s="215">
        <f>IF(N338="snížená",J338,0)</f>
        <v>0</v>
      </c>
      <c r="BG338" s="215">
        <f>IF(N338="zákl. přenesená",J338,0)</f>
        <v>0</v>
      </c>
      <c r="BH338" s="215">
        <f>IF(N338="sníž. přenesená",J338,0)</f>
        <v>0</v>
      </c>
      <c r="BI338" s="215">
        <f>IF(N338="nulová",J338,0)</f>
        <v>0</v>
      </c>
      <c r="BJ338" s="25" t="s">
        <v>86</v>
      </c>
      <c r="BK338" s="215">
        <f>ROUND(I338*H338,2)</f>
        <v>0</v>
      </c>
      <c r="BL338" s="25" t="s">
        <v>203</v>
      </c>
      <c r="BM338" s="25" t="s">
        <v>593</v>
      </c>
    </row>
    <row r="339" spans="2:65" s="1" customFormat="1" ht="22.5" customHeight="1">
      <c r="B339" s="43"/>
      <c r="C339" s="204" t="s">
        <v>594</v>
      </c>
      <c r="D339" s="204" t="s">
        <v>182</v>
      </c>
      <c r="E339" s="205" t="s">
        <v>595</v>
      </c>
      <c r="F339" s="206" t="s">
        <v>596</v>
      </c>
      <c r="G339" s="207" t="s">
        <v>272</v>
      </c>
      <c r="H339" s="208">
        <v>4590.58</v>
      </c>
      <c r="I339" s="209"/>
      <c r="J339" s="210">
        <f>ROUND(I339*H339,2)</f>
        <v>0</v>
      </c>
      <c r="K339" s="206" t="s">
        <v>186</v>
      </c>
      <c r="L339" s="63"/>
      <c r="M339" s="211" t="s">
        <v>34</v>
      </c>
      <c r="N339" s="212" t="s">
        <v>49</v>
      </c>
      <c r="O339" s="44"/>
      <c r="P339" s="213">
        <f>O339*H339</f>
        <v>0</v>
      </c>
      <c r="Q339" s="213">
        <v>0</v>
      </c>
      <c r="R339" s="213">
        <f>Q339*H339</f>
        <v>0</v>
      </c>
      <c r="S339" s="213">
        <v>0</v>
      </c>
      <c r="T339" s="214">
        <f>S339*H339</f>
        <v>0</v>
      </c>
      <c r="AR339" s="25" t="s">
        <v>203</v>
      </c>
      <c r="AT339" s="25" t="s">
        <v>182</v>
      </c>
      <c r="AU339" s="25" t="s">
        <v>88</v>
      </c>
      <c r="AY339" s="25" t="s">
        <v>179</v>
      </c>
      <c r="BE339" s="215">
        <f>IF(N339="základní",J339,0)</f>
        <v>0</v>
      </c>
      <c r="BF339" s="215">
        <f>IF(N339="snížená",J339,0)</f>
        <v>0</v>
      </c>
      <c r="BG339" s="215">
        <f>IF(N339="zákl. přenesená",J339,0)</f>
        <v>0</v>
      </c>
      <c r="BH339" s="215">
        <f>IF(N339="sníž. přenesená",J339,0)</f>
        <v>0</v>
      </c>
      <c r="BI339" s="215">
        <f>IF(N339="nulová",J339,0)</f>
        <v>0</v>
      </c>
      <c r="BJ339" s="25" t="s">
        <v>86</v>
      </c>
      <c r="BK339" s="215">
        <f>ROUND(I339*H339,2)</f>
        <v>0</v>
      </c>
      <c r="BL339" s="25" t="s">
        <v>203</v>
      </c>
      <c r="BM339" s="25" t="s">
        <v>597</v>
      </c>
    </row>
    <row r="340" spans="2:65" s="13" customFormat="1" ht="13.5">
      <c r="B340" s="237"/>
      <c r="C340" s="238"/>
      <c r="D340" s="216" t="s">
        <v>277</v>
      </c>
      <c r="E340" s="238"/>
      <c r="F340" s="259" t="s">
        <v>598</v>
      </c>
      <c r="G340" s="238"/>
      <c r="H340" s="260">
        <v>4590.58</v>
      </c>
      <c r="I340" s="242"/>
      <c r="J340" s="238"/>
      <c r="K340" s="238"/>
      <c r="L340" s="243"/>
      <c r="M340" s="244"/>
      <c r="N340" s="245"/>
      <c r="O340" s="245"/>
      <c r="P340" s="245"/>
      <c r="Q340" s="245"/>
      <c r="R340" s="245"/>
      <c r="S340" s="245"/>
      <c r="T340" s="246"/>
      <c r="AT340" s="247" t="s">
        <v>277</v>
      </c>
      <c r="AU340" s="247" t="s">
        <v>88</v>
      </c>
      <c r="AV340" s="13" t="s">
        <v>88</v>
      </c>
      <c r="AW340" s="13" t="s">
        <v>6</v>
      </c>
      <c r="AX340" s="13" t="s">
        <v>86</v>
      </c>
      <c r="AY340" s="247" t="s">
        <v>179</v>
      </c>
    </row>
    <row r="341" spans="2:65" s="1" customFormat="1" ht="22.5" customHeight="1">
      <c r="B341" s="43"/>
      <c r="C341" s="204" t="s">
        <v>599</v>
      </c>
      <c r="D341" s="204" t="s">
        <v>182</v>
      </c>
      <c r="E341" s="205" t="s">
        <v>600</v>
      </c>
      <c r="F341" s="206" t="s">
        <v>601</v>
      </c>
      <c r="G341" s="207" t="s">
        <v>272</v>
      </c>
      <c r="H341" s="208">
        <v>229.529</v>
      </c>
      <c r="I341" s="209"/>
      <c r="J341" s="210">
        <f>ROUND(I341*H341,2)</f>
        <v>0</v>
      </c>
      <c r="K341" s="206" t="s">
        <v>186</v>
      </c>
      <c r="L341" s="63"/>
      <c r="M341" s="211" t="s">
        <v>34</v>
      </c>
      <c r="N341" s="212" t="s">
        <v>49</v>
      </c>
      <c r="O341" s="44"/>
      <c r="P341" s="213">
        <f>O341*H341</f>
        <v>0</v>
      </c>
      <c r="Q341" s="213">
        <v>0</v>
      </c>
      <c r="R341" s="213">
        <f>Q341*H341</f>
        <v>0</v>
      </c>
      <c r="S341" s="213">
        <v>0</v>
      </c>
      <c r="T341" s="214">
        <f>S341*H341</f>
        <v>0</v>
      </c>
      <c r="AR341" s="25" t="s">
        <v>203</v>
      </c>
      <c r="AT341" s="25" t="s">
        <v>182</v>
      </c>
      <c r="AU341" s="25" t="s">
        <v>88</v>
      </c>
      <c r="AY341" s="25" t="s">
        <v>179</v>
      </c>
      <c r="BE341" s="215">
        <f>IF(N341="základní",J341,0)</f>
        <v>0</v>
      </c>
      <c r="BF341" s="215">
        <f>IF(N341="snížená",J341,0)</f>
        <v>0</v>
      </c>
      <c r="BG341" s="215">
        <f>IF(N341="zákl. přenesená",J341,0)</f>
        <v>0</v>
      </c>
      <c r="BH341" s="215">
        <f>IF(N341="sníž. přenesená",J341,0)</f>
        <v>0</v>
      </c>
      <c r="BI341" s="215">
        <f>IF(N341="nulová",J341,0)</f>
        <v>0</v>
      </c>
      <c r="BJ341" s="25" t="s">
        <v>86</v>
      </c>
      <c r="BK341" s="215">
        <f>ROUND(I341*H341,2)</f>
        <v>0</v>
      </c>
      <c r="BL341" s="25" t="s">
        <v>203</v>
      </c>
      <c r="BM341" s="25" t="s">
        <v>602</v>
      </c>
    </row>
    <row r="342" spans="2:65" s="11" customFormat="1" ht="37.35" customHeight="1">
      <c r="B342" s="187"/>
      <c r="C342" s="188"/>
      <c r="D342" s="189" t="s">
        <v>77</v>
      </c>
      <c r="E342" s="190" t="s">
        <v>603</v>
      </c>
      <c r="F342" s="190" t="s">
        <v>604</v>
      </c>
      <c r="G342" s="188"/>
      <c r="H342" s="188"/>
      <c r="I342" s="191"/>
      <c r="J342" s="192">
        <f>BK342</f>
        <v>0</v>
      </c>
      <c r="K342" s="188"/>
      <c r="L342" s="193"/>
      <c r="M342" s="194"/>
      <c r="N342" s="195"/>
      <c r="O342" s="195"/>
      <c r="P342" s="196">
        <f>P343+P355+P405+P423+P430+P488+P512+P538+P557+P583+P591+P605+P613</f>
        <v>0</v>
      </c>
      <c r="Q342" s="195"/>
      <c r="R342" s="196">
        <f>R343+R355+R405+R423+R430+R488+R512+R538+R557+R583+R591+R605+R613</f>
        <v>48.055260920000002</v>
      </c>
      <c r="S342" s="195"/>
      <c r="T342" s="197">
        <f>T343+T355+T405+T423+T430+T488+T512+T538+T557+T583+T591+T605+T613</f>
        <v>22.755233849999996</v>
      </c>
      <c r="AR342" s="198" t="s">
        <v>88</v>
      </c>
      <c r="AT342" s="199" t="s">
        <v>77</v>
      </c>
      <c r="AU342" s="199" t="s">
        <v>78</v>
      </c>
      <c r="AY342" s="198" t="s">
        <v>179</v>
      </c>
      <c r="BK342" s="200">
        <f>BK343+BK355+BK405+BK423+BK430+BK488+BK512+BK538+BK557+BK583+BK591+BK605+BK613</f>
        <v>0</v>
      </c>
    </row>
    <row r="343" spans="2:65" s="11" customFormat="1" ht="19.899999999999999" customHeight="1">
      <c r="B343" s="187"/>
      <c r="C343" s="188"/>
      <c r="D343" s="201" t="s">
        <v>77</v>
      </c>
      <c r="E343" s="202" t="s">
        <v>605</v>
      </c>
      <c r="F343" s="202" t="s">
        <v>606</v>
      </c>
      <c r="G343" s="188"/>
      <c r="H343" s="188"/>
      <c r="I343" s="191"/>
      <c r="J343" s="203">
        <f>BK343</f>
        <v>0</v>
      </c>
      <c r="K343" s="188"/>
      <c r="L343" s="193"/>
      <c r="M343" s="194"/>
      <c r="N343" s="195"/>
      <c r="O343" s="195"/>
      <c r="P343" s="196">
        <f>SUM(P344:P354)</f>
        <v>0</v>
      </c>
      <c r="Q343" s="195"/>
      <c r="R343" s="196">
        <f>SUM(R344:R354)</f>
        <v>1.38645</v>
      </c>
      <c r="S343" s="195"/>
      <c r="T343" s="197">
        <f>SUM(T344:T354)</f>
        <v>0</v>
      </c>
      <c r="AR343" s="198" t="s">
        <v>88</v>
      </c>
      <c r="AT343" s="199" t="s">
        <v>77</v>
      </c>
      <c r="AU343" s="199" t="s">
        <v>86</v>
      </c>
      <c r="AY343" s="198" t="s">
        <v>179</v>
      </c>
      <c r="BK343" s="200">
        <f>SUM(BK344:BK354)</f>
        <v>0</v>
      </c>
    </row>
    <row r="344" spans="2:65" s="1" customFormat="1" ht="22.5" customHeight="1">
      <c r="B344" s="43"/>
      <c r="C344" s="204" t="s">
        <v>607</v>
      </c>
      <c r="D344" s="204" t="s">
        <v>182</v>
      </c>
      <c r="E344" s="205" t="s">
        <v>608</v>
      </c>
      <c r="F344" s="206" t="s">
        <v>609</v>
      </c>
      <c r="G344" s="207" t="s">
        <v>287</v>
      </c>
      <c r="H344" s="208">
        <v>53.93</v>
      </c>
      <c r="I344" s="209"/>
      <c r="J344" s="210">
        <f>ROUND(I344*H344,2)</f>
        <v>0</v>
      </c>
      <c r="K344" s="206" t="s">
        <v>186</v>
      </c>
      <c r="L344" s="63"/>
      <c r="M344" s="211" t="s">
        <v>34</v>
      </c>
      <c r="N344" s="212" t="s">
        <v>49</v>
      </c>
      <c r="O344" s="44"/>
      <c r="P344" s="213">
        <f>O344*H344</f>
        <v>0</v>
      </c>
      <c r="Q344" s="213">
        <v>4.4999999999999997E-3</v>
      </c>
      <c r="R344" s="213">
        <f>Q344*H344</f>
        <v>0.24268499999999998</v>
      </c>
      <c r="S344" s="213">
        <v>0</v>
      </c>
      <c r="T344" s="214">
        <f>S344*H344</f>
        <v>0</v>
      </c>
      <c r="AR344" s="25" t="s">
        <v>337</v>
      </c>
      <c r="AT344" s="25" t="s">
        <v>182</v>
      </c>
      <c r="AU344" s="25" t="s">
        <v>88</v>
      </c>
      <c r="AY344" s="25" t="s">
        <v>179</v>
      </c>
      <c r="BE344" s="215">
        <f>IF(N344="základní",J344,0)</f>
        <v>0</v>
      </c>
      <c r="BF344" s="215">
        <f>IF(N344="snížená",J344,0)</f>
        <v>0</v>
      </c>
      <c r="BG344" s="215">
        <f>IF(N344="zákl. přenesená",J344,0)</f>
        <v>0</v>
      </c>
      <c r="BH344" s="215">
        <f>IF(N344="sníž. přenesená",J344,0)</f>
        <v>0</v>
      </c>
      <c r="BI344" s="215">
        <f>IF(N344="nulová",J344,0)</f>
        <v>0</v>
      </c>
      <c r="BJ344" s="25" t="s">
        <v>86</v>
      </c>
      <c r="BK344" s="215">
        <f>ROUND(I344*H344,2)</f>
        <v>0</v>
      </c>
      <c r="BL344" s="25" t="s">
        <v>337</v>
      </c>
      <c r="BM344" s="25" t="s">
        <v>610</v>
      </c>
    </row>
    <row r="345" spans="2:65" s="1" customFormat="1" ht="121.5">
      <c r="B345" s="43"/>
      <c r="C345" s="65"/>
      <c r="D345" s="219" t="s">
        <v>189</v>
      </c>
      <c r="E345" s="65"/>
      <c r="F345" s="220" t="s">
        <v>611</v>
      </c>
      <c r="G345" s="65"/>
      <c r="H345" s="65"/>
      <c r="I345" s="174"/>
      <c r="J345" s="65"/>
      <c r="K345" s="65"/>
      <c r="L345" s="63"/>
      <c r="M345" s="218"/>
      <c r="N345" s="44"/>
      <c r="O345" s="44"/>
      <c r="P345" s="44"/>
      <c r="Q345" s="44"/>
      <c r="R345" s="44"/>
      <c r="S345" s="44"/>
      <c r="T345" s="80"/>
      <c r="AT345" s="25" t="s">
        <v>189</v>
      </c>
      <c r="AU345" s="25" t="s">
        <v>88</v>
      </c>
    </row>
    <row r="346" spans="2:65" s="12" customFormat="1" ht="13.5">
      <c r="B346" s="226"/>
      <c r="C346" s="227"/>
      <c r="D346" s="219" t="s">
        <v>277</v>
      </c>
      <c r="E346" s="228" t="s">
        <v>34</v>
      </c>
      <c r="F346" s="229" t="s">
        <v>407</v>
      </c>
      <c r="G346" s="227"/>
      <c r="H346" s="230" t="s">
        <v>34</v>
      </c>
      <c r="I346" s="231"/>
      <c r="J346" s="227"/>
      <c r="K346" s="227"/>
      <c r="L346" s="232"/>
      <c r="M346" s="233"/>
      <c r="N346" s="234"/>
      <c r="O346" s="234"/>
      <c r="P346" s="234"/>
      <c r="Q346" s="234"/>
      <c r="R346" s="234"/>
      <c r="S346" s="234"/>
      <c r="T346" s="235"/>
      <c r="AT346" s="236" t="s">
        <v>277</v>
      </c>
      <c r="AU346" s="236" t="s">
        <v>88</v>
      </c>
      <c r="AV346" s="12" t="s">
        <v>86</v>
      </c>
      <c r="AW346" s="12" t="s">
        <v>41</v>
      </c>
      <c r="AX346" s="12" t="s">
        <v>78</v>
      </c>
      <c r="AY346" s="236" t="s">
        <v>179</v>
      </c>
    </row>
    <row r="347" spans="2:65" s="13" customFormat="1" ht="13.5">
      <c r="B347" s="237"/>
      <c r="C347" s="238"/>
      <c r="D347" s="219" t="s">
        <v>277</v>
      </c>
      <c r="E347" s="239" t="s">
        <v>34</v>
      </c>
      <c r="F347" s="240" t="s">
        <v>408</v>
      </c>
      <c r="G347" s="238"/>
      <c r="H347" s="241">
        <v>37.770000000000003</v>
      </c>
      <c r="I347" s="242"/>
      <c r="J347" s="238"/>
      <c r="K347" s="238"/>
      <c r="L347" s="243"/>
      <c r="M347" s="244"/>
      <c r="N347" s="245"/>
      <c r="O347" s="245"/>
      <c r="P347" s="245"/>
      <c r="Q347" s="245"/>
      <c r="R347" s="245"/>
      <c r="S347" s="245"/>
      <c r="T347" s="246"/>
      <c r="AT347" s="247" t="s">
        <v>277</v>
      </c>
      <c r="AU347" s="247" t="s">
        <v>88</v>
      </c>
      <c r="AV347" s="13" t="s">
        <v>88</v>
      </c>
      <c r="AW347" s="13" t="s">
        <v>41</v>
      </c>
      <c r="AX347" s="13" t="s">
        <v>78</v>
      </c>
      <c r="AY347" s="247" t="s">
        <v>179</v>
      </c>
    </row>
    <row r="348" spans="2:65" s="13" customFormat="1" ht="13.5">
      <c r="B348" s="237"/>
      <c r="C348" s="238"/>
      <c r="D348" s="219" t="s">
        <v>277</v>
      </c>
      <c r="E348" s="239" t="s">
        <v>34</v>
      </c>
      <c r="F348" s="240" t="s">
        <v>409</v>
      </c>
      <c r="G348" s="238"/>
      <c r="H348" s="241">
        <v>16.16</v>
      </c>
      <c r="I348" s="242"/>
      <c r="J348" s="238"/>
      <c r="K348" s="238"/>
      <c r="L348" s="243"/>
      <c r="M348" s="244"/>
      <c r="N348" s="245"/>
      <c r="O348" s="245"/>
      <c r="P348" s="245"/>
      <c r="Q348" s="245"/>
      <c r="R348" s="245"/>
      <c r="S348" s="245"/>
      <c r="T348" s="246"/>
      <c r="AT348" s="247" t="s">
        <v>277</v>
      </c>
      <c r="AU348" s="247" t="s">
        <v>88</v>
      </c>
      <c r="AV348" s="13" t="s">
        <v>88</v>
      </c>
      <c r="AW348" s="13" t="s">
        <v>41</v>
      </c>
      <c r="AX348" s="13" t="s">
        <v>78</v>
      </c>
      <c r="AY348" s="247" t="s">
        <v>179</v>
      </c>
    </row>
    <row r="349" spans="2:65" s="14" customFormat="1" ht="13.5">
      <c r="B349" s="248"/>
      <c r="C349" s="249"/>
      <c r="D349" s="216" t="s">
        <v>277</v>
      </c>
      <c r="E349" s="250" t="s">
        <v>34</v>
      </c>
      <c r="F349" s="251" t="s">
        <v>280</v>
      </c>
      <c r="G349" s="249"/>
      <c r="H349" s="252">
        <v>53.93</v>
      </c>
      <c r="I349" s="253"/>
      <c r="J349" s="249"/>
      <c r="K349" s="249"/>
      <c r="L349" s="254"/>
      <c r="M349" s="255"/>
      <c r="N349" s="256"/>
      <c r="O349" s="256"/>
      <c r="P349" s="256"/>
      <c r="Q349" s="256"/>
      <c r="R349" s="256"/>
      <c r="S349" s="256"/>
      <c r="T349" s="257"/>
      <c r="AT349" s="258" t="s">
        <v>277</v>
      </c>
      <c r="AU349" s="258" t="s">
        <v>88</v>
      </c>
      <c r="AV349" s="14" t="s">
        <v>203</v>
      </c>
      <c r="AW349" s="14" t="s">
        <v>41</v>
      </c>
      <c r="AX349" s="14" t="s">
        <v>86</v>
      </c>
      <c r="AY349" s="258" t="s">
        <v>179</v>
      </c>
    </row>
    <row r="350" spans="2:65" s="1" customFormat="1" ht="22.5" customHeight="1">
      <c r="B350" s="43"/>
      <c r="C350" s="204" t="s">
        <v>612</v>
      </c>
      <c r="D350" s="204" t="s">
        <v>182</v>
      </c>
      <c r="E350" s="205" t="s">
        <v>613</v>
      </c>
      <c r="F350" s="206" t="s">
        <v>614</v>
      </c>
      <c r="G350" s="207" t="s">
        <v>287</v>
      </c>
      <c r="H350" s="208">
        <v>254.17</v>
      </c>
      <c r="I350" s="209"/>
      <c r="J350" s="210">
        <f>ROUND(I350*H350,2)</f>
        <v>0</v>
      </c>
      <c r="K350" s="206" t="s">
        <v>186</v>
      </c>
      <c r="L350" s="63"/>
      <c r="M350" s="211" t="s">
        <v>34</v>
      </c>
      <c r="N350" s="212" t="s">
        <v>49</v>
      </c>
      <c r="O350" s="44"/>
      <c r="P350" s="213">
        <f>O350*H350</f>
        <v>0</v>
      </c>
      <c r="Q350" s="213">
        <v>4.4999999999999997E-3</v>
      </c>
      <c r="R350" s="213">
        <f>Q350*H350</f>
        <v>1.1437649999999999</v>
      </c>
      <c r="S350" s="213">
        <v>0</v>
      </c>
      <c r="T350" s="214">
        <f>S350*H350</f>
        <v>0</v>
      </c>
      <c r="AR350" s="25" t="s">
        <v>337</v>
      </c>
      <c r="AT350" s="25" t="s">
        <v>182</v>
      </c>
      <c r="AU350" s="25" t="s">
        <v>88</v>
      </c>
      <c r="AY350" s="25" t="s">
        <v>179</v>
      </c>
      <c r="BE350" s="215">
        <f>IF(N350="základní",J350,0)</f>
        <v>0</v>
      </c>
      <c r="BF350" s="215">
        <f>IF(N350="snížená",J350,0)</f>
        <v>0</v>
      </c>
      <c r="BG350" s="215">
        <f>IF(N350="zákl. přenesená",J350,0)</f>
        <v>0</v>
      </c>
      <c r="BH350" s="215">
        <f>IF(N350="sníž. přenesená",J350,0)</f>
        <v>0</v>
      </c>
      <c r="BI350" s="215">
        <f>IF(N350="nulová",J350,0)</f>
        <v>0</v>
      </c>
      <c r="BJ350" s="25" t="s">
        <v>86</v>
      </c>
      <c r="BK350" s="215">
        <f>ROUND(I350*H350,2)</f>
        <v>0</v>
      </c>
      <c r="BL350" s="25" t="s">
        <v>337</v>
      </c>
      <c r="BM350" s="25" t="s">
        <v>615</v>
      </c>
    </row>
    <row r="351" spans="2:65" s="1" customFormat="1" ht="108">
      <c r="B351" s="43"/>
      <c r="C351" s="65"/>
      <c r="D351" s="219" t="s">
        <v>189</v>
      </c>
      <c r="E351" s="65"/>
      <c r="F351" s="220" t="s">
        <v>616</v>
      </c>
      <c r="G351" s="65"/>
      <c r="H351" s="65"/>
      <c r="I351" s="174"/>
      <c r="J351" s="65"/>
      <c r="K351" s="65"/>
      <c r="L351" s="63"/>
      <c r="M351" s="218"/>
      <c r="N351" s="44"/>
      <c r="O351" s="44"/>
      <c r="P351" s="44"/>
      <c r="Q351" s="44"/>
      <c r="R351" s="44"/>
      <c r="S351" s="44"/>
      <c r="T351" s="80"/>
      <c r="AT351" s="25" t="s">
        <v>189</v>
      </c>
      <c r="AU351" s="25" t="s">
        <v>88</v>
      </c>
    </row>
    <row r="352" spans="2:65" s="13" customFormat="1" ht="13.5">
      <c r="B352" s="237"/>
      <c r="C352" s="238"/>
      <c r="D352" s="219" t="s">
        <v>277</v>
      </c>
      <c r="E352" s="239" t="s">
        <v>34</v>
      </c>
      <c r="F352" s="240" t="s">
        <v>617</v>
      </c>
      <c r="G352" s="238"/>
      <c r="H352" s="241">
        <v>254.17</v>
      </c>
      <c r="I352" s="242"/>
      <c r="J352" s="238"/>
      <c r="K352" s="238"/>
      <c r="L352" s="243"/>
      <c r="M352" s="244"/>
      <c r="N352" s="245"/>
      <c r="O352" s="245"/>
      <c r="P352" s="245"/>
      <c r="Q352" s="245"/>
      <c r="R352" s="245"/>
      <c r="S352" s="245"/>
      <c r="T352" s="246"/>
      <c r="AT352" s="247" t="s">
        <v>277</v>
      </c>
      <c r="AU352" s="247" t="s">
        <v>88</v>
      </c>
      <c r="AV352" s="13" t="s">
        <v>88</v>
      </c>
      <c r="AW352" s="13" t="s">
        <v>41</v>
      </c>
      <c r="AX352" s="13" t="s">
        <v>78</v>
      </c>
      <c r="AY352" s="247" t="s">
        <v>179</v>
      </c>
    </row>
    <row r="353" spans="2:65" s="14" customFormat="1" ht="13.5">
      <c r="B353" s="248"/>
      <c r="C353" s="249"/>
      <c r="D353" s="216" t="s">
        <v>277</v>
      </c>
      <c r="E353" s="250" t="s">
        <v>34</v>
      </c>
      <c r="F353" s="251" t="s">
        <v>280</v>
      </c>
      <c r="G353" s="249"/>
      <c r="H353" s="252">
        <v>254.17</v>
      </c>
      <c r="I353" s="253"/>
      <c r="J353" s="249"/>
      <c r="K353" s="249"/>
      <c r="L353" s="254"/>
      <c r="M353" s="255"/>
      <c r="N353" s="256"/>
      <c r="O353" s="256"/>
      <c r="P353" s="256"/>
      <c r="Q353" s="256"/>
      <c r="R353" s="256"/>
      <c r="S353" s="256"/>
      <c r="T353" s="257"/>
      <c r="AT353" s="258" t="s">
        <v>277</v>
      </c>
      <c r="AU353" s="258" t="s">
        <v>88</v>
      </c>
      <c r="AV353" s="14" t="s">
        <v>203</v>
      </c>
      <c r="AW353" s="14" t="s">
        <v>41</v>
      </c>
      <c r="AX353" s="14" t="s">
        <v>86</v>
      </c>
      <c r="AY353" s="258" t="s">
        <v>179</v>
      </c>
    </row>
    <row r="354" spans="2:65" s="1" customFormat="1" ht="22.5" customHeight="1">
      <c r="B354" s="43"/>
      <c r="C354" s="204" t="s">
        <v>618</v>
      </c>
      <c r="D354" s="204" t="s">
        <v>182</v>
      </c>
      <c r="E354" s="205" t="s">
        <v>619</v>
      </c>
      <c r="F354" s="206" t="s">
        <v>620</v>
      </c>
      <c r="G354" s="207" t="s">
        <v>283</v>
      </c>
      <c r="H354" s="208">
        <v>1</v>
      </c>
      <c r="I354" s="209"/>
      <c r="J354" s="210">
        <f>ROUND(I354*H354,2)</f>
        <v>0</v>
      </c>
      <c r="K354" s="206" t="s">
        <v>364</v>
      </c>
      <c r="L354" s="63"/>
      <c r="M354" s="211" t="s">
        <v>34</v>
      </c>
      <c r="N354" s="212" t="s">
        <v>49</v>
      </c>
      <c r="O354" s="44"/>
      <c r="P354" s="213">
        <f>O354*H354</f>
        <v>0</v>
      </c>
      <c r="Q354" s="213">
        <v>0</v>
      </c>
      <c r="R354" s="213">
        <f>Q354*H354</f>
        <v>0</v>
      </c>
      <c r="S354" s="213">
        <v>0</v>
      </c>
      <c r="T354" s="214">
        <f>S354*H354</f>
        <v>0</v>
      </c>
      <c r="AR354" s="25" t="s">
        <v>337</v>
      </c>
      <c r="AT354" s="25" t="s">
        <v>182</v>
      </c>
      <c r="AU354" s="25" t="s">
        <v>88</v>
      </c>
      <c r="AY354" s="25" t="s">
        <v>179</v>
      </c>
      <c r="BE354" s="215">
        <f>IF(N354="základní",J354,0)</f>
        <v>0</v>
      </c>
      <c r="BF354" s="215">
        <f>IF(N354="snížená",J354,0)</f>
        <v>0</v>
      </c>
      <c r="BG354" s="215">
        <f>IF(N354="zákl. přenesená",J354,0)</f>
        <v>0</v>
      </c>
      <c r="BH354" s="215">
        <f>IF(N354="sníž. přenesená",J354,0)</f>
        <v>0</v>
      </c>
      <c r="BI354" s="215">
        <f>IF(N354="nulová",J354,0)</f>
        <v>0</v>
      </c>
      <c r="BJ354" s="25" t="s">
        <v>86</v>
      </c>
      <c r="BK354" s="215">
        <f>ROUND(I354*H354,2)</f>
        <v>0</v>
      </c>
      <c r="BL354" s="25" t="s">
        <v>337</v>
      </c>
      <c r="BM354" s="25" t="s">
        <v>621</v>
      </c>
    </row>
    <row r="355" spans="2:65" s="11" customFormat="1" ht="29.85" customHeight="1">
      <c r="B355" s="187"/>
      <c r="C355" s="188"/>
      <c r="D355" s="201" t="s">
        <v>77</v>
      </c>
      <c r="E355" s="202" t="s">
        <v>622</v>
      </c>
      <c r="F355" s="202" t="s">
        <v>623</v>
      </c>
      <c r="G355" s="188"/>
      <c r="H355" s="188"/>
      <c r="I355" s="191"/>
      <c r="J355" s="203">
        <f>BK355</f>
        <v>0</v>
      </c>
      <c r="K355" s="188"/>
      <c r="L355" s="193"/>
      <c r="M355" s="194"/>
      <c r="N355" s="195"/>
      <c r="O355" s="195"/>
      <c r="P355" s="196">
        <f>SUM(P356:P404)</f>
        <v>0</v>
      </c>
      <c r="Q355" s="195"/>
      <c r="R355" s="196">
        <f>SUM(R356:R404)</f>
        <v>8.4792385599999971</v>
      </c>
      <c r="S355" s="195"/>
      <c r="T355" s="197">
        <f>SUM(T356:T404)</f>
        <v>8.0679479999999995</v>
      </c>
      <c r="AR355" s="198" t="s">
        <v>88</v>
      </c>
      <c r="AT355" s="199" t="s">
        <v>77</v>
      </c>
      <c r="AU355" s="199" t="s">
        <v>86</v>
      </c>
      <c r="AY355" s="198" t="s">
        <v>179</v>
      </c>
      <c r="BK355" s="200">
        <f>SUM(BK356:BK404)</f>
        <v>0</v>
      </c>
    </row>
    <row r="356" spans="2:65" s="1" customFormat="1" ht="22.5" customHeight="1">
      <c r="B356" s="43"/>
      <c r="C356" s="204" t="s">
        <v>624</v>
      </c>
      <c r="D356" s="204" t="s">
        <v>182</v>
      </c>
      <c r="E356" s="205" t="s">
        <v>625</v>
      </c>
      <c r="F356" s="206" t="s">
        <v>626</v>
      </c>
      <c r="G356" s="207" t="s">
        <v>287</v>
      </c>
      <c r="H356" s="208">
        <v>1344.6579999999999</v>
      </c>
      <c r="I356" s="209"/>
      <c r="J356" s="210">
        <f>ROUND(I356*H356,2)</f>
        <v>0</v>
      </c>
      <c r="K356" s="206" t="s">
        <v>186</v>
      </c>
      <c r="L356" s="63"/>
      <c r="M356" s="211" t="s">
        <v>34</v>
      </c>
      <c r="N356" s="212" t="s">
        <v>49</v>
      </c>
      <c r="O356" s="44"/>
      <c r="P356" s="213">
        <f>O356*H356</f>
        <v>0</v>
      </c>
      <c r="Q356" s="213">
        <v>0</v>
      </c>
      <c r="R356" s="213">
        <f>Q356*H356</f>
        <v>0</v>
      </c>
      <c r="S356" s="213">
        <v>6.0000000000000001E-3</v>
      </c>
      <c r="T356" s="214">
        <f>S356*H356</f>
        <v>8.0679479999999995</v>
      </c>
      <c r="AR356" s="25" t="s">
        <v>337</v>
      </c>
      <c r="AT356" s="25" t="s">
        <v>182</v>
      </c>
      <c r="AU356" s="25" t="s">
        <v>88</v>
      </c>
      <c r="AY356" s="25" t="s">
        <v>179</v>
      </c>
      <c r="BE356" s="215">
        <f>IF(N356="základní",J356,0)</f>
        <v>0</v>
      </c>
      <c r="BF356" s="215">
        <f>IF(N356="snížená",J356,0)</f>
        <v>0</v>
      </c>
      <c r="BG356" s="215">
        <f>IF(N356="zákl. přenesená",J356,0)</f>
        <v>0</v>
      </c>
      <c r="BH356" s="215">
        <f>IF(N356="sníž. přenesená",J356,0)</f>
        <v>0</v>
      </c>
      <c r="BI356" s="215">
        <f>IF(N356="nulová",J356,0)</f>
        <v>0</v>
      </c>
      <c r="BJ356" s="25" t="s">
        <v>86</v>
      </c>
      <c r="BK356" s="215">
        <f>ROUND(I356*H356,2)</f>
        <v>0</v>
      </c>
      <c r="BL356" s="25" t="s">
        <v>337</v>
      </c>
      <c r="BM356" s="25" t="s">
        <v>627</v>
      </c>
    </row>
    <row r="357" spans="2:65" s="12" customFormat="1" ht="13.5">
      <c r="B357" s="226"/>
      <c r="C357" s="227"/>
      <c r="D357" s="219" t="s">
        <v>277</v>
      </c>
      <c r="E357" s="228" t="s">
        <v>34</v>
      </c>
      <c r="F357" s="229" t="s">
        <v>430</v>
      </c>
      <c r="G357" s="227"/>
      <c r="H357" s="230" t="s">
        <v>34</v>
      </c>
      <c r="I357" s="231"/>
      <c r="J357" s="227"/>
      <c r="K357" s="227"/>
      <c r="L357" s="232"/>
      <c r="M357" s="233"/>
      <c r="N357" s="234"/>
      <c r="O357" s="234"/>
      <c r="P357" s="234"/>
      <c r="Q357" s="234"/>
      <c r="R357" s="234"/>
      <c r="S357" s="234"/>
      <c r="T357" s="235"/>
      <c r="AT357" s="236" t="s">
        <v>277</v>
      </c>
      <c r="AU357" s="236" t="s">
        <v>88</v>
      </c>
      <c r="AV357" s="12" t="s">
        <v>86</v>
      </c>
      <c r="AW357" s="12" t="s">
        <v>41</v>
      </c>
      <c r="AX357" s="12" t="s">
        <v>78</v>
      </c>
      <c r="AY357" s="236" t="s">
        <v>179</v>
      </c>
    </row>
    <row r="358" spans="2:65" s="13" customFormat="1" ht="13.5">
      <c r="B358" s="237"/>
      <c r="C358" s="238"/>
      <c r="D358" s="219" t="s">
        <v>277</v>
      </c>
      <c r="E358" s="239" t="s">
        <v>34</v>
      </c>
      <c r="F358" s="240" t="s">
        <v>628</v>
      </c>
      <c r="G358" s="238"/>
      <c r="H358" s="241">
        <v>1344.6579999999999</v>
      </c>
      <c r="I358" s="242"/>
      <c r="J358" s="238"/>
      <c r="K358" s="238"/>
      <c r="L358" s="243"/>
      <c r="M358" s="244"/>
      <c r="N358" s="245"/>
      <c r="O358" s="245"/>
      <c r="P358" s="245"/>
      <c r="Q358" s="245"/>
      <c r="R358" s="245"/>
      <c r="S358" s="245"/>
      <c r="T358" s="246"/>
      <c r="AT358" s="247" t="s">
        <v>277</v>
      </c>
      <c r="AU358" s="247" t="s">
        <v>88</v>
      </c>
      <c r="AV358" s="13" t="s">
        <v>88</v>
      </c>
      <c r="AW358" s="13" t="s">
        <v>41</v>
      </c>
      <c r="AX358" s="13" t="s">
        <v>78</v>
      </c>
      <c r="AY358" s="247" t="s">
        <v>179</v>
      </c>
    </row>
    <row r="359" spans="2:65" s="14" customFormat="1" ht="13.5">
      <c r="B359" s="248"/>
      <c r="C359" s="249"/>
      <c r="D359" s="216" t="s">
        <v>277</v>
      </c>
      <c r="E359" s="250" t="s">
        <v>34</v>
      </c>
      <c r="F359" s="251" t="s">
        <v>280</v>
      </c>
      <c r="G359" s="249"/>
      <c r="H359" s="252">
        <v>1344.6579999999999</v>
      </c>
      <c r="I359" s="253"/>
      <c r="J359" s="249"/>
      <c r="K359" s="249"/>
      <c r="L359" s="254"/>
      <c r="M359" s="255"/>
      <c r="N359" s="256"/>
      <c r="O359" s="256"/>
      <c r="P359" s="256"/>
      <c r="Q359" s="256"/>
      <c r="R359" s="256"/>
      <c r="S359" s="256"/>
      <c r="T359" s="257"/>
      <c r="AT359" s="258" t="s">
        <v>277</v>
      </c>
      <c r="AU359" s="258" t="s">
        <v>88</v>
      </c>
      <c r="AV359" s="14" t="s">
        <v>203</v>
      </c>
      <c r="AW359" s="14" t="s">
        <v>41</v>
      </c>
      <c r="AX359" s="14" t="s">
        <v>86</v>
      </c>
      <c r="AY359" s="258" t="s">
        <v>179</v>
      </c>
    </row>
    <row r="360" spans="2:65" s="1" customFormat="1" ht="31.5" customHeight="1">
      <c r="B360" s="43"/>
      <c r="C360" s="204" t="s">
        <v>629</v>
      </c>
      <c r="D360" s="204" t="s">
        <v>182</v>
      </c>
      <c r="E360" s="205" t="s">
        <v>630</v>
      </c>
      <c r="F360" s="206" t="s">
        <v>631</v>
      </c>
      <c r="G360" s="207" t="s">
        <v>287</v>
      </c>
      <c r="H360" s="208">
        <v>427.351</v>
      </c>
      <c r="I360" s="209"/>
      <c r="J360" s="210">
        <f>ROUND(I360*H360,2)</f>
        <v>0</v>
      </c>
      <c r="K360" s="206" t="s">
        <v>186</v>
      </c>
      <c r="L360" s="63"/>
      <c r="M360" s="211" t="s">
        <v>34</v>
      </c>
      <c r="N360" s="212" t="s">
        <v>49</v>
      </c>
      <c r="O360" s="44"/>
      <c r="P360" s="213">
        <f>O360*H360</f>
        <v>0</v>
      </c>
      <c r="Q360" s="213">
        <v>0</v>
      </c>
      <c r="R360" s="213">
        <f>Q360*H360</f>
        <v>0</v>
      </c>
      <c r="S360" s="213">
        <v>0</v>
      </c>
      <c r="T360" s="214">
        <f>S360*H360</f>
        <v>0</v>
      </c>
      <c r="AR360" s="25" t="s">
        <v>337</v>
      </c>
      <c r="AT360" s="25" t="s">
        <v>182</v>
      </c>
      <c r="AU360" s="25" t="s">
        <v>88</v>
      </c>
      <c r="AY360" s="25" t="s">
        <v>179</v>
      </c>
      <c r="BE360" s="215">
        <f>IF(N360="základní",J360,0)</f>
        <v>0</v>
      </c>
      <c r="BF360" s="215">
        <f>IF(N360="snížená",J360,0)</f>
        <v>0</v>
      </c>
      <c r="BG360" s="215">
        <f>IF(N360="zákl. přenesená",J360,0)</f>
        <v>0</v>
      </c>
      <c r="BH360" s="215">
        <f>IF(N360="sníž. přenesená",J360,0)</f>
        <v>0</v>
      </c>
      <c r="BI360" s="215">
        <f>IF(N360="nulová",J360,0)</f>
        <v>0</v>
      </c>
      <c r="BJ360" s="25" t="s">
        <v>86</v>
      </c>
      <c r="BK360" s="215">
        <f>ROUND(I360*H360,2)</f>
        <v>0</v>
      </c>
      <c r="BL360" s="25" t="s">
        <v>337</v>
      </c>
      <c r="BM360" s="25" t="s">
        <v>632</v>
      </c>
    </row>
    <row r="361" spans="2:65" s="12" customFormat="1" ht="13.5">
      <c r="B361" s="226"/>
      <c r="C361" s="227"/>
      <c r="D361" s="219" t="s">
        <v>277</v>
      </c>
      <c r="E361" s="228" t="s">
        <v>34</v>
      </c>
      <c r="F361" s="229" t="s">
        <v>430</v>
      </c>
      <c r="G361" s="227"/>
      <c r="H361" s="230" t="s">
        <v>34</v>
      </c>
      <c r="I361" s="231"/>
      <c r="J361" s="227"/>
      <c r="K361" s="227"/>
      <c r="L361" s="232"/>
      <c r="M361" s="233"/>
      <c r="N361" s="234"/>
      <c r="O361" s="234"/>
      <c r="P361" s="234"/>
      <c r="Q361" s="234"/>
      <c r="R361" s="234"/>
      <c r="S361" s="234"/>
      <c r="T361" s="235"/>
      <c r="AT361" s="236" t="s">
        <v>277</v>
      </c>
      <c r="AU361" s="236" t="s">
        <v>88</v>
      </c>
      <c r="AV361" s="12" t="s">
        <v>86</v>
      </c>
      <c r="AW361" s="12" t="s">
        <v>41</v>
      </c>
      <c r="AX361" s="12" t="s">
        <v>78</v>
      </c>
      <c r="AY361" s="236" t="s">
        <v>179</v>
      </c>
    </row>
    <row r="362" spans="2:65" s="13" customFormat="1" ht="13.5">
      <c r="B362" s="237"/>
      <c r="C362" s="238"/>
      <c r="D362" s="219" t="s">
        <v>277</v>
      </c>
      <c r="E362" s="239" t="s">
        <v>34</v>
      </c>
      <c r="F362" s="240" t="s">
        <v>633</v>
      </c>
      <c r="G362" s="238"/>
      <c r="H362" s="241">
        <v>427.351</v>
      </c>
      <c r="I362" s="242"/>
      <c r="J362" s="238"/>
      <c r="K362" s="238"/>
      <c r="L362" s="243"/>
      <c r="M362" s="244"/>
      <c r="N362" s="245"/>
      <c r="O362" s="245"/>
      <c r="P362" s="245"/>
      <c r="Q362" s="245"/>
      <c r="R362" s="245"/>
      <c r="S362" s="245"/>
      <c r="T362" s="246"/>
      <c r="AT362" s="247" t="s">
        <v>277</v>
      </c>
      <c r="AU362" s="247" t="s">
        <v>88</v>
      </c>
      <c r="AV362" s="13" t="s">
        <v>88</v>
      </c>
      <c r="AW362" s="13" t="s">
        <v>41</v>
      </c>
      <c r="AX362" s="13" t="s">
        <v>78</v>
      </c>
      <c r="AY362" s="247" t="s">
        <v>179</v>
      </c>
    </row>
    <row r="363" spans="2:65" s="14" customFormat="1" ht="13.5">
      <c r="B363" s="248"/>
      <c r="C363" s="249"/>
      <c r="D363" s="216" t="s">
        <v>277</v>
      </c>
      <c r="E363" s="250" t="s">
        <v>34</v>
      </c>
      <c r="F363" s="251" t="s">
        <v>280</v>
      </c>
      <c r="G363" s="249"/>
      <c r="H363" s="252">
        <v>427.351</v>
      </c>
      <c r="I363" s="253"/>
      <c r="J363" s="249"/>
      <c r="K363" s="249"/>
      <c r="L363" s="254"/>
      <c r="M363" s="255"/>
      <c r="N363" s="256"/>
      <c r="O363" s="256"/>
      <c r="P363" s="256"/>
      <c r="Q363" s="256"/>
      <c r="R363" s="256"/>
      <c r="S363" s="256"/>
      <c r="T363" s="257"/>
      <c r="AT363" s="258" t="s">
        <v>277</v>
      </c>
      <c r="AU363" s="258" t="s">
        <v>88</v>
      </c>
      <c r="AV363" s="14" t="s">
        <v>203</v>
      </c>
      <c r="AW363" s="14" t="s">
        <v>41</v>
      </c>
      <c r="AX363" s="14" t="s">
        <v>86</v>
      </c>
      <c r="AY363" s="258" t="s">
        <v>179</v>
      </c>
    </row>
    <row r="364" spans="2:65" s="1" customFormat="1" ht="22.5" customHeight="1">
      <c r="B364" s="43"/>
      <c r="C364" s="276" t="s">
        <v>634</v>
      </c>
      <c r="D364" s="276" t="s">
        <v>635</v>
      </c>
      <c r="E364" s="277" t="s">
        <v>636</v>
      </c>
      <c r="F364" s="278" t="s">
        <v>637</v>
      </c>
      <c r="G364" s="279" t="s">
        <v>272</v>
      </c>
      <c r="H364" s="280">
        <v>0.128</v>
      </c>
      <c r="I364" s="281"/>
      <c r="J364" s="282">
        <f>ROUND(I364*H364,2)</f>
        <v>0</v>
      </c>
      <c r="K364" s="278" t="s">
        <v>186</v>
      </c>
      <c r="L364" s="283"/>
      <c r="M364" s="284" t="s">
        <v>34</v>
      </c>
      <c r="N364" s="285" t="s">
        <v>49</v>
      </c>
      <c r="O364" s="44"/>
      <c r="P364" s="213">
        <f>O364*H364</f>
        <v>0</v>
      </c>
      <c r="Q364" s="213">
        <v>1</v>
      </c>
      <c r="R364" s="213">
        <f>Q364*H364</f>
        <v>0.128</v>
      </c>
      <c r="S364" s="213">
        <v>0</v>
      </c>
      <c r="T364" s="214">
        <f>S364*H364</f>
        <v>0</v>
      </c>
      <c r="AR364" s="25" t="s">
        <v>420</v>
      </c>
      <c r="AT364" s="25" t="s">
        <v>635</v>
      </c>
      <c r="AU364" s="25" t="s">
        <v>88</v>
      </c>
      <c r="AY364" s="25" t="s">
        <v>179</v>
      </c>
      <c r="BE364" s="215">
        <f>IF(N364="základní",J364,0)</f>
        <v>0</v>
      </c>
      <c r="BF364" s="215">
        <f>IF(N364="snížená",J364,0)</f>
        <v>0</v>
      </c>
      <c r="BG364" s="215">
        <f>IF(N364="zákl. přenesená",J364,0)</f>
        <v>0</v>
      </c>
      <c r="BH364" s="215">
        <f>IF(N364="sníž. přenesená",J364,0)</f>
        <v>0</v>
      </c>
      <c r="BI364" s="215">
        <f>IF(N364="nulová",J364,0)</f>
        <v>0</v>
      </c>
      <c r="BJ364" s="25" t="s">
        <v>86</v>
      </c>
      <c r="BK364" s="215">
        <f>ROUND(I364*H364,2)</f>
        <v>0</v>
      </c>
      <c r="BL364" s="25" t="s">
        <v>337</v>
      </c>
      <c r="BM364" s="25" t="s">
        <v>638</v>
      </c>
    </row>
    <row r="365" spans="2:65" s="1" customFormat="1" ht="27">
      <c r="B365" s="43"/>
      <c r="C365" s="65"/>
      <c r="D365" s="219" t="s">
        <v>189</v>
      </c>
      <c r="E365" s="65"/>
      <c r="F365" s="220" t="s">
        <v>639</v>
      </c>
      <c r="G365" s="65"/>
      <c r="H365" s="65"/>
      <c r="I365" s="174"/>
      <c r="J365" s="65"/>
      <c r="K365" s="65"/>
      <c r="L365" s="63"/>
      <c r="M365" s="218"/>
      <c r="N365" s="44"/>
      <c r="O365" s="44"/>
      <c r="P365" s="44"/>
      <c r="Q365" s="44"/>
      <c r="R365" s="44"/>
      <c r="S365" s="44"/>
      <c r="T365" s="80"/>
      <c r="AT365" s="25" t="s">
        <v>189</v>
      </c>
      <c r="AU365" s="25" t="s">
        <v>88</v>
      </c>
    </row>
    <row r="366" spans="2:65" s="13" customFormat="1" ht="13.5">
      <c r="B366" s="237"/>
      <c r="C366" s="238"/>
      <c r="D366" s="216" t="s">
        <v>277</v>
      </c>
      <c r="E366" s="238"/>
      <c r="F366" s="259" t="s">
        <v>640</v>
      </c>
      <c r="G366" s="238"/>
      <c r="H366" s="260">
        <v>0.128</v>
      </c>
      <c r="I366" s="242"/>
      <c r="J366" s="238"/>
      <c r="K366" s="238"/>
      <c r="L366" s="243"/>
      <c r="M366" s="244"/>
      <c r="N366" s="245"/>
      <c r="O366" s="245"/>
      <c r="P366" s="245"/>
      <c r="Q366" s="245"/>
      <c r="R366" s="245"/>
      <c r="S366" s="245"/>
      <c r="T366" s="246"/>
      <c r="AT366" s="247" t="s">
        <v>277</v>
      </c>
      <c r="AU366" s="247" t="s">
        <v>88</v>
      </c>
      <c r="AV366" s="13" t="s">
        <v>88</v>
      </c>
      <c r="AW366" s="13" t="s">
        <v>6</v>
      </c>
      <c r="AX366" s="13" t="s">
        <v>86</v>
      </c>
      <c r="AY366" s="247" t="s">
        <v>179</v>
      </c>
    </row>
    <row r="367" spans="2:65" s="1" customFormat="1" ht="22.5" customHeight="1">
      <c r="B367" s="43"/>
      <c r="C367" s="204" t="s">
        <v>641</v>
      </c>
      <c r="D367" s="204" t="s">
        <v>182</v>
      </c>
      <c r="E367" s="205" t="s">
        <v>642</v>
      </c>
      <c r="F367" s="206" t="s">
        <v>643</v>
      </c>
      <c r="G367" s="207" t="s">
        <v>287</v>
      </c>
      <c r="H367" s="208">
        <v>441.26299999999998</v>
      </c>
      <c r="I367" s="209"/>
      <c r="J367" s="210">
        <f>ROUND(I367*H367,2)</f>
        <v>0</v>
      </c>
      <c r="K367" s="206" t="s">
        <v>186</v>
      </c>
      <c r="L367" s="63"/>
      <c r="M367" s="211" t="s">
        <v>34</v>
      </c>
      <c r="N367" s="212" t="s">
        <v>49</v>
      </c>
      <c r="O367" s="44"/>
      <c r="P367" s="213">
        <f>O367*H367</f>
        <v>0</v>
      </c>
      <c r="Q367" s="213">
        <v>0</v>
      </c>
      <c r="R367" s="213">
        <f>Q367*H367</f>
        <v>0</v>
      </c>
      <c r="S367" s="213">
        <v>0</v>
      </c>
      <c r="T367" s="214">
        <f>S367*H367</f>
        <v>0</v>
      </c>
      <c r="AR367" s="25" t="s">
        <v>337</v>
      </c>
      <c r="AT367" s="25" t="s">
        <v>182</v>
      </c>
      <c r="AU367" s="25" t="s">
        <v>88</v>
      </c>
      <c r="AY367" s="25" t="s">
        <v>179</v>
      </c>
      <c r="BE367" s="215">
        <f>IF(N367="základní",J367,0)</f>
        <v>0</v>
      </c>
      <c r="BF367" s="215">
        <f>IF(N367="snížená",J367,0)</f>
        <v>0</v>
      </c>
      <c r="BG367" s="215">
        <f>IF(N367="zákl. přenesená",J367,0)</f>
        <v>0</v>
      </c>
      <c r="BH367" s="215">
        <f>IF(N367="sníž. přenesená",J367,0)</f>
        <v>0</v>
      </c>
      <c r="BI367" s="215">
        <f>IF(N367="nulová",J367,0)</f>
        <v>0</v>
      </c>
      <c r="BJ367" s="25" t="s">
        <v>86</v>
      </c>
      <c r="BK367" s="215">
        <f>ROUND(I367*H367,2)</f>
        <v>0</v>
      </c>
      <c r="BL367" s="25" t="s">
        <v>337</v>
      </c>
      <c r="BM367" s="25" t="s">
        <v>644</v>
      </c>
    </row>
    <row r="368" spans="2:65" s="12" customFormat="1" ht="13.5">
      <c r="B368" s="226"/>
      <c r="C368" s="227"/>
      <c r="D368" s="219" t="s">
        <v>277</v>
      </c>
      <c r="E368" s="228" t="s">
        <v>34</v>
      </c>
      <c r="F368" s="229" t="s">
        <v>430</v>
      </c>
      <c r="G368" s="227"/>
      <c r="H368" s="230" t="s">
        <v>34</v>
      </c>
      <c r="I368" s="231"/>
      <c r="J368" s="227"/>
      <c r="K368" s="227"/>
      <c r="L368" s="232"/>
      <c r="M368" s="233"/>
      <c r="N368" s="234"/>
      <c r="O368" s="234"/>
      <c r="P368" s="234"/>
      <c r="Q368" s="234"/>
      <c r="R368" s="234"/>
      <c r="S368" s="234"/>
      <c r="T368" s="235"/>
      <c r="AT368" s="236" t="s">
        <v>277</v>
      </c>
      <c r="AU368" s="236" t="s">
        <v>88</v>
      </c>
      <c r="AV368" s="12" t="s">
        <v>86</v>
      </c>
      <c r="AW368" s="12" t="s">
        <v>41</v>
      </c>
      <c r="AX368" s="12" t="s">
        <v>78</v>
      </c>
      <c r="AY368" s="236" t="s">
        <v>179</v>
      </c>
    </row>
    <row r="369" spans="2:65" s="13" customFormat="1" ht="13.5">
      <c r="B369" s="237"/>
      <c r="C369" s="238"/>
      <c r="D369" s="219" t="s">
        <v>277</v>
      </c>
      <c r="E369" s="239" t="s">
        <v>34</v>
      </c>
      <c r="F369" s="240" t="s">
        <v>645</v>
      </c>
      <c r="G369" s="238"/>
      <c r="H369" s="241">
        <v>441.26299999999998</v>
      </c>
      <c r="I369" s="242"/>
      <c r="J369" s="238"/>
      <c r="K369" s="238"/>
      <c r="L369" s="243"/>
      <c r="M369" s="244"/>
      <c r="N369" s="245"/>
      <c r="O369" s="245"/>
      <c r="P369" s="245"/>
      <c r="Q369" s="245"/>
      <c r="R369" s="245"/>
      <c r="S369" s="245"/>
      <c r="T369" s="246"/>
      <c r="AT369" s="247" t="s">
        <v>277</v>
      </c>
      <c r="AU369" s="247" t="s">
        <v>88</v>
      </c>
      <c r="AV369" s="13" t="s">
        <v>88</v>
      </c>
      <c r="AW369" s="13" t="s">
        <v>41</v>
      </c>
      <c r="AX369" s="13" t="s">
        <v>78</v>
      </c>
      <c r="AY369" s="247" t="s">
        <v>179</v>
      </c>
    </row>
    <row r="370" spans="2:65" s="14" customFormat="1" ht="13.5">
      <c r="B370" s="248"/>
      <c r="C370" s="249"/>
      <c r="D370" s="216" t="s">
        <v>277</v>
      </c>
      <c r="E370" s="250" t="s">
        <v>34</v>
      </c>
      <c r="F370" s="251" t="s">
        <v>280</v>
      </c>
      <c r="G370" s="249"/>
      <c r="H370" s="252">
        <v>441.26299999999998</v>
      </c>
      <c r="I370" s="253"/>
      <c r="J370" s="249"/>
      <c r="K370" s="249"/>
      <c r="L370" s="254"/>
      <c r="M370" s="255"/>
      <c r="N370" s="256"/>
      <c r="O370" s="256"/>
      <c r="P370" s="256"/>
      <c r="Q370" s="256"/>
      <c r="R370" s="256"/>
      <c r="S370" s="256"/>
      <c r="T370" s="257"/>
      <c r="AT370" s="258" t="s">
        <v>277</v>
      </c>
      <c r="AU370" s="258" t="s">
        <v>88</v>
      </c>
      <c r="AV370" s="14" t="s">
        <v>203</v>
      </c>
      <c r="AW370" s="14" t="s">
        <v>41</v>
      </c>
      <c r="AX370" s="14" t="s">
        <v>86</v>
      </c>
      <c r="AY370" s="258" t="s">
        <v>179</v>
      </c>
    </row>
    <row r="371" spans="2:65" s="1" customFormat="1" ht="31.5" customHeight="1">
      <c r="B371" s="43"/>
      <c r="C371" s="276" t="s">
        <v>646</v>
      </c>
      <c r="D371" s="276" t="s">
        <v>635</v>
      </c>
      <c r="E371" s="277" t="s">
        <v>647</v>
      </c>
      <c r="F371" s="278" t="s">
        <v>648</v>
      </c>
      <c r="G371" s="279" t="s">
        <v>287</v>
      </c>
      <c r="H371" s="280">
        <v>507.452</v>
      </c>
      <c r="I371" s="281"/>
      <c r="J371" s="282">
        <f>ROUND(I371*H371,2)</f>
        <v>0</v>
      </c>
      <c r="K371" s="278" t="s">
        <v>186</v>
      </c>
      <c r="L371" s="283"/>
      <c r="M371" s="284" t="s">
        <v>34</v>
      </c>
      <c r="N371" s="285" t="s">
        <v>49</v>
      </c>
      <c r="O371" s="44"/>
      <c r="P371" s="213">
        <f>O371*H371</f>
        <v>0</v>
      </c>
      <c r="Q371" s="213">
        <v>3.0000000000000001E-3</v>
      </c>
      <c r="R371" s="213">
        <f>Q371*H371</f>
        <v>1.522356</v>
      </c>
      <c r="S371" s="213">
        <v>0</v>
      </c>
      <c r="T371" s="214">
        <f>S371*H371</f>
        <v>0</v>
      </c>
      <c r="AR371" s="25" t="s">
        <v>420</v>
      </c>
      <c r="AT371" s="25" t="s">
        <v>635</v>
      </c>
      <c r="AU371" s="25" t="s">
        <v>88</v>
      </c>
      <c r="AY371" s="25" t="s">
        <v>179</v>
      </c>
      <c r="BE371" s="215">
        <f>IF(N371="základní",J371,0)</f>
        <v>0</v>
      </c>
      <c r="BF371" s="215">
        <f>IF(N371="snížená",J371,0)</f>
        <v>0</v>
      </c>
      <c r="BG371" s="215">
        <f>IF(N371="zákl. přenesená",J371,0)</f>
        <v>0</v>
      </c>
      <c r="BH371" s="215">
        <f>IF(N371="sníž. přenesená",J371,0)</f>
        <v>0</v>
      </c>
      <c r="BI371" s="215">
        <f>IF(N371="nulová",J371,0)</f>
        <v>0</v>
      </c>
      <c r="BJ371" s="25" t="s">
        <v>86</v>
      </c>
      <c r="BK371" s="215">
        <f>ROUND(I371*H371,2)</f>
        <v>0</v>
      </c>
      <c r="BL371" s="25" t="s">
        <v>337</v>
      </c>
      <c r="BM371" s="25" t="s">
        <v>649</v>
      </c>
    </row>
    <row r="372" spans="2:65" s="13" customFormat="1" ht="13.5">
      <c r="B372" s="237"/>
      <c r="C372" s="238"/>
      <c r="D372" s="216" t="s">
        <v>277</v>
      </c>
      <c r="E372" s="238"/>
      <c r="F372" s="259" t="s">
        <v>650</v>
      </c>
      <c r="G372" s="238"/>
      <c r="H372" s="260">
        <v>507.452</v>
      </c>
      <c r="I372" s="242"/>
      <c r="J372" s="238"/>
      <c r="K372" s="238"/>
      <c r="L372" s="243"/>
      <c r="M372" s="244"/>
      <c r="N372" s="245"/>
      <c r="O372" s="245"/>
      <c r="P372" s="245"/>
      <c r="Q372" s="245"/>
      <c r="R372" s="245"/>
      <c r="S372" s="245"/>
      <c r="T372" s="246"/>
      <c r="AT372" s="247" t="s">
        <v>277</v>
      </c>
      <c r="AU372" s="247" t="s">
        <v>88</v>
      </c>
      <c r="AV372" s="13" t="s">
        <v>88</v>
      </c>
      <c r="AW372" s="13" t="s">
        <v>6</v>
      </c>
      <c r="AX372" s="13" t="s">
        <v>86</v>
      </c>
      <c r="AY372" s="247" t="s">
        <v>179</v>
      </c>
    </row>
    <row r="373" spans="2:65" s="1" customFormat="1" ht="22.5" customHeight="1">
      <c r="B373" s="43"/>
      <c r="C373" s="204" t="s">
        <v>651</v>
      </c>
      <c r="D373" s="204" t="s">
        <v>182</v>
      </c>
      <c r="E373" s="205" t="s">
        <v>652</v>
      </c>
      <c r="F373" s="206" t="s">
        <v>653</v>
      </c>
      <c r="G373" s="207" t="s">
        <v>287</v>
      </c>
      <c r="H373" s="208">
        <v>427.351</v>
      </c>
      <c r="I373" s="209"/>
      <c r="J373" s="210">
        <f>ROUND(I373*H373,2)</f>
        <v>0</v>
      </c>
      <c r="K373" s="206" t="s">
        <v>186</v>
      </c>
      <c r="L373" s="63"/>
      <c r="M373" s="211" t="s">
        <v>34</v>
      </c>
      <c r="N373" s="212" t="s">
        <v>49</v>
      </c>
      <c r="O373" s="44"/>
      <c r="P373" s="213">
        <f>O373*H373</f>
        <v>0</v>
      </c>
      <c r="Q373" s="213">
        <v>8.8000000000000003E-4</v>
      </c>
      <c r="R373" s="213">
        <f>Q373*H373</f>
        <v>0.37606887999999999</v>
      </c>
      <c r="S373" s="213">
        <v>0</v>
      </c>
      <c r="T373" s="214">
        <f>S373*H373</f>
        <v>0</v>
      </c>
      <c r="AR373" s="25" t="s">
        <v>337</v>
      </c>
      <c r="AT373" s="25" t="s">
        <v>182</v>
      </c>
      <c r="AU373" s="25" t="s">
        <v>88</v>
      </c>
      <c r="AY373" s="25" t="s">
        <v>179</v>
      </c>
      <c r="BE373" s="215">
        <f>IF(N373="základní",J373,0)</f>
        <v>0</v>
      </c>
      <c r="BF373" s="215">
        <f>IF(N373="snížená",J373,0)</f>
        <v>0</v>
      </c>
      <c r="BG373" s="215">
        <f>IF(N373="zákl. přenesená",J373,0)</f>
        <v>0</v>
      </c>
      <c r="BH373" s="215">
        <f>IF(N373="sníž. přenesená",J373,0)</f>
        <v>0</v>
      </c>
      <c r="BI373" s="215">
        <f>IF(N373="nulová",J373,0)</f>
        <v>0</v>
      </c>
      <c r="BJ373" s="25" t="s">
        <v>86</v>
      </c>
      <c r="BK373" s="215">
        <f>ROUND(I373*H373,2)</f>
        <v>0</v>
      </c>
      <c r="BL373" s="25" t="s">
        <v>337</v>
      </c>
      <c r="BM373" s="25" t="s">
        <v>654</v>
      </c>
    </row>
    <row r="374" spans="2:65" s="12" customFormat="1" ht="13.5">
      <c r="B374" s="226"/>
      <c r="C374" s="227"/>
      <c r="D374" s="219" t="s">
        <v>277</v>
      </c>
      <c r="E374" s="228" t="s">
        <v>34</v>
      </c>
      <c r="F374" s="229" t="s">
        <v>430</v>
      </c>
      <c r="G374" s="227"/>
      <c r="H374" s="230" t="s">
        <v>34</v>
      </c>
      <c r="I374" s="231"/>
      <c r="J374" s="227"/>
      <c r="K374" s="227"/>
      <c r="L374" s="232"/>
      <c r="M374" s="233"/>
      <c r="N374" s="234"/>
      <c r="O374" s="234"/>
      <c r="P374" s="234"/>
      <c r="Q374" s="234"/>
      <c r="R374" s="234"/>
      <c r="S374" s="234"/>
      <c r="T374" s="235"/>
      <c r="AT374" s="236" t="s">
        <v>277</v>
      </c>
      <c r="AU374" s="236" t="s">
        <v>88</v>
      </c>
      <c r="AV374" s="12" t="s">
        <v>86</v>
      </c>
      <c r="AW374" s="12" t="s">
        <v>41</v>
      </c>
      <c r="AX374" s="12" t="s">
        <v>78</v>
      </c>
      <c r="AY374" s="236" t="s">
        <v>179</v>
      </c>
    </row>
    <row r="375" spans="2:65" s="13" customFormat="1" ht="13.5">
      <c r="B375" s="237"/>
      <c r="C375" s="238"/>
      <c r="D375" s="219" t="s">
        <v>277</v>
      </c>
      <c r="E375" s="239" t="s">
        <v>34</v>
      </c>
      <c r="F375" s="240" t="s">
        <v>655</v>
      </c>
      <c r="G375" s="238"/>
      <c r="H375" s="241">
        <v>427.351</v>
      </c>
      <c r="I375" s="242"/>
      <c r="J375" s="238"/>
      <c r="K375" s="238"/>
      <c r="L375" s="243"/>
      <c r="M375" s="244"/>
      <c r="N375" s="245"/>
      <c r="O375" s="245"/>
      <c r="P375" s="245"/>
      <c r="Q375" s="245"/>
      <c r="R375" s="245"/>
      <c r="S375" s="245"/>
      <c r="T375" s="246"/>
      <c r="AT375" s="247" t="s">
        <v>277</v>
      </c>
      <c r="AU375" s="247" t="s">
        <v>88</v>
      </c>
      <c r="AV375" s="13" t="s">
        <v>88</v>
      </c>
      <c r="AW375" s="13" t="s">
        <v>41</v>
      </c>
      <c r="AX375" s="13" t="s">
        <v>78</v>
      </c>
      <c r="AY375" s="247" t="s">
        <v>179</v>
      </c>
    </row>
    <row r="376" spans="2:65" s="14" customFormat="1" ht="13.5">
      <c r="B376" s="248"/>
      <c r="C376" s="249"/>
      <c r="D376" s="216" t="s">
        <v>277</v>
      </c>
      <c r="E376" s="250" t="s">
        <v>34</v>
      </c>
      <c r="F376" s="251" t="s">
        <v>280</v>
      </c>
      <c r="G376" s="249"/>
      <c r="H376" s="252">
        <v>427.351</v>
      </c>
      <c r="I376" s="253"/>
      <c r="J376" s="249"/>
      <c r="K376" s="249"/>
      <c r="L376" s="254"/>
      <c r="M376" s="255"/>
      <c r="N376" s="256"/>
      <c r="O376" s="256"/>
      <c r="P376" s="256"/>
      <c r="Q376" s="256"/>
      <c r="R376" s="256"/>
      <c r="S376" s="256"/>
      <c r="T376" s="257"/>
      <c r="AT376" s="258" t="s">
        <v>277</v>
      </c>
      <c r="AU376" s="258" t="s">
        <v>88</v>
      </c>
      <c r="AV376" s="14" t="s">
        <v>203</v>
      </c>
      <c r="AW376" s="14" t="s">
        <v>41</v>
      </c>
      <c r="AX376" s="14" t="s">
        <v>86</v>
      </c>
      <c r="AY376" s="258" t="s">
        <v>179</v>
      </c>
    </row>
    <row r="377" spans="2:65" s="1" customFormat="1" ht="22.5" customHeight="1">
      <c r="B377" s="43"/>
      <c r="C377" s="276" t="s">
        <v>656</v>
      </c>
      <c r="D377" s="276" t="s">
        <v>635</v>
      </c>
      <c r="E377" s="277" t="s">
        <v>657</v>
      </c>
      <c r="F377" s="278" t="s">
        <v>658</v>
      </c>
      <c r="G377" s="279" t="s">
        <v>287</v>
      </c>
      <c r="H377" s="280">
        <v>491.45400000000001</v>
      </c>
      <c r="I377" s="281"/>
      <c r="J377" s="282">
        <f>ROUND(I377*H377,2)</f>
        <v>0</v>
      </c>
      <c r="K377" s="278" t="s">
        <v>186</v>
      </c>
      <c r="L377" s="283"/>
      <c r="M377" s="284" t="s">
        <v>34</v>
      </c>
      <c r="N377" s="285" t="s">
        <v>49</v>
      </c>
      <c r="O377" s="44"/>
      <c r="P377" s="213">
        <f>O377*H377</f>
        <v>0</v>
      </c>
      <c r="Q377" s="213">
        <v>4.8999999999999998E-3</v>
      </c>
      <c r="R377" s="213">
        <f>Q377*H377</f>
        <v>2.4081245999999998</v>
      </c>
      <c r="S377" s="213">
        <v>0</v>
      </c>
      <c r="T377" s="214">
        <f>S377*H377</f>
        <v>0</v>
      </c>
      <c r="AR377" s="25" t="s">
        <v>420</v>
      </c>
      <c r="AT377" s="25" t="s">
        <v>635</v>
      </c>
      <c r="AU377" s="25" t="s">
        <v>88</v>
      </c>
      <c r="AY377" s="25" t="s">
        <v>179</v>
      </c>
      <c r="BE377" s="215">
        <f>IF(N377="základní",J377,0)</f>
        <v>0</v>
      </c>
      <c r="BF377" s="215">
        <f>IF(N377="snížená",J377,0)</f>
        <v>0</v>
      </c>
      <c r="BG377" s="215">
        <f>IF(N377="zákl. přenesená",J377,0)</f>
        <v>0</v>
      </c>
      <c r="BH377" s="215">
        <f>IF(N377="sníž. přenesená",J377,0)</f>
        <v>0</v>
      </c>
      <c r="BI377" s="215">
        <f>IF(N377="nulová",J377,0)</f>
        <v>0</v>
      </c>
      <c r="BJ377" s="25" t="s">
        <v>86</v>
      </c>
      <c r="BK377" s="215">
        <f>ROUND(I377*H377,2)</f>
        <v>0</v>
      </c>
      <c r="BL377" s="25" t="s">
        <v>337</v>
      </c>
      <c r="BM377" s="25" t="s">
        <v>659</v>
      </c>
    </row>
    <row r="378" spans="2:65" s="13" customFormat="1" ht="13.5">
      <c r="B378" s="237"/>
      <c r="C378" s="238"/>
      <c r="D378" s="216" t="s">
        <v>277</v>
      </c>
      <c r="E378" s="238"/>
      <c r="F378" s="259" t="s">
        <v>660</v>
      </c>
      <c r="G378" s="238"/>
      <c r="H378" s="260">
        <v>491.45400000000001</v>
      </c>
      <c r="I378" s="242"/>
      <c r="J378" s="238"/>
      <c r="K378" s="238"/>
      <c r="L378" s="243"/>
      <c r="M378" s="244"/>
      <c r="N378" s="245"/>
      <c r="O378" s="245"/>
      <c r="P378" s="245"/>
      <c r="Q378" s="245"/>
      <c r="R378" s="245"/>
      <c r="S378" s="245"/>
      <c r="T378" s="246"/>
      <c r="AT378" s="247" t="s">
        <v>277</v>
      </c>
      <c r="AU378" s="247" t="s">
        <v>88</v>
      </c>
      <c r="AV378" s="13" t="s">
        <v>88</v>
      </c>
      <c r="AW378" s="13" t="s">
        <v>6</v>
      </c>
      <c r="AX378" s="13" t="s">
        <v>86</v>
      </c>
      <c r="AY378" s="247" t="s">
        <v>179</v>
      </c>
    </row>
    <row r="379" spans="2:65" s="1" customFormat="1" ht="22.5" customHeight="1">
      <c r="B379" s="43"/>
      <c r="C379" s="204" t="s">
        <v>661</v>
      </c>
      <c r="D379" s="204" t="s">
        <v>182</v>
      </c>
      <c r="E379" s="205" t="s">
        <v>652</v>
      </c>
      <c r="F379" s="206" t="s">
        <v>653</v>
      </c>
      <c r="G379" s="207" t="s">
        <v>287</v>
      </c>
      <c r="H379" s="208">
        <v>427.351</v>
      </c>
      <c r="I379" s="209"/>
      <c r="J379" s="210">
        <f>ROUND(I379*H379,2)</f>
        <v>0</v>
      </c>
      <c r="K379" s="206" t="s">
        <v>186</v>
      </c>
      <c r="L379" s="63"/>
      <c r="M379" s="211" t="s">
        <v>34</v>
      </c>
      <c r="N379" s="212" t="s">
        <v>49</v>
      </c>
      <c r="O379" s="44"/>
      <c r="P379" s="213">
        <f>O379*H379</f>
        <v>0</v>
      </c>
      <c r="Q379" s="213">
        <v>8.8000000000000003E-4</v>
      </c>
      <c r="R379" s="213">
        <f>Q379*H379</f>
        <v>0.37606887999999999</v>
      </c>
      <c r="S379" s="213">
        <v>0</v>
      </c>
      <c r="T379" s="214">
        <f>S379*H379</f>
        <v>0</v>
      </c>
      <c r="AR379" s="25" t="s">
        <v>337</v>
      </c>
      <c r="AT379" s="25" t="s">
        <v>182</v>
      </c>
      <c r="AU379" s="25" t="s">
        <v>88</v>
      </c>
      <c r="AY379" s="25" t="s">
        <v>179</v>
      </c>
      <c r="BE379" s="215">
        <f>IF(N379="základní",J379,0)</f>
        <v>0</v>
      </c>
      <c r="BF379" s="215">
        <f>IF(N379="snížená",J379,0)</f>
        <v>0</v>
      </c>
      <c r="BG379" s="215">
        <f>IF(N379="zákl. přenesená",J379,0)</f>
        <v>0</v>
      </c>
      <c r="BH379" s="215">
        <f>IF(N379="sníž. přenesená",J379,0)</f>
        <v>0</v>
      </c>
      <c r="BI379" s="215">
        <f>IF(N379="nulová",J379,0)</f>
        <v>0</v>
      </c>
      <c r="BJ379" s="25" t="s">
        <v>86</v>
      </c>
      <c r="BK379" s="215">
        <f>ROUND(I379*H379,2)</f>
        <v>0</v>
      </c>
      <c r="BL379" s="25" t="s">
        <v>337</v>
      </c>
      <c r="BM379" s="25" t="s">
        <v>662</v>
      </c>
    </row>
    <row r="380" spans="2:65" s="12" customFormat="1" ht="13.5">
      <c r="B380" s="226"/>
      <c r="C380" s="227"/>
      <c r="D380" s="219" t="s">
        <v>277</v>
      </c>
      <c r="E380" s="228" t="s">
        <v>34</v>
      </c>
      <c r="F380" s="229" t="s">
        <v>430</v>
      </c>
      <c r="G380" s="227"/>
      <c r="H380" s="230" t="s">
        <v>34</v>
      </c>
      <c r="I380" s="231"/>
      <c r="J380" s="227"/>
      <c r="K380" s="227"/>
      <c r="L380" s="232"/>
      <c r="M380" s="233"/>
      <c r="N380" s="234"/>
      <c r="O380" s="234"/>
      <c r="P380" s="234"/>
      <c r="Q380" s="234"/>
      <c r="R380" s="234"/>
      <c r="S380" s="234"/>
      <c r="T380" s="235"/>
      <c r="AT380" s="236" t="s">
        <v>277</v>
      </c>
      <c r="AU380" s="236" t="s">
        <v>88</v>
      </c>
      <c r="AV380" s="12" t="s">
        <v>86</v>
      </c>
      <c r="AW380" s="12" t="s">
        <v>41</v>
      </c>
      <c r="AX380" s="12" t="s">
        <v>78</v>
      </c>
      <c r="AY380" s="236" t="s">
        <v>179</v>
      </c>
    </row>
    <row r="381" spans="2:65" s="13" customFormat="1" ht="13.5">
      <c r="B381" s="237"/>
      <c r="C381" s="238"/>
      <c r="D381" s="219" t="s">
        <v>277</v>
      </c>
      <c r="E381" s="239" t="s">
        <v>34</v>
      </c>
      <c r="F381" s="240" t="s">
        <v>655</v>
      </c>
      <c r="G381" s="238"/>
      <c r="H381" s="241">
        <v>427.351</v>
      </c>
      <c r="I381" s="242"/>
      <c r="J381" s="238"/>
      <c r="K381" s="238"/>
      <c r="L381" s="243"/>
      <c r="M381" s="244"/>
      <c r="N381" s="245"/>
      <c r="O381" s="245"/>
      <c r="P381" s="245"/>
      <c r="Q381" s="245"/>
      <c r="R381" s="245"/>
      <c r="S381" s="245"/>
      <c r="T381" s="246"/>
      <c r="AT381" s="247" t="s">
        <v>277</v>
      </c>
      <c r="AU381" s="247" t="s">
        <v>88</v>
      </c>
      <c r="AV381" s="13" t="s">
        <v>88</v>
      </c>
      <c r="AW381" s="13" t="s">
        <v>41</v>
      </c>
      <c r="AX381" s="13" t="s">
        <v>78</v>
      </c>
      <c r="AY381" s="247" t="s">
        <v>179</v>
      </c>
    </row>
    <row r="382" spans="2:65" s="14" customFormat="1" ht="13.5">
      <c r="B382" s="248"/>
      <c r="C382" s="249"/>
      <c r="D382" s="216" t="s">
        <v>277</v>
      </c>
      <c r="E382" s="250" t="s">
        <v>34</v>
      </c>
      <c r="F382" s="251" t="s">
        <v>280</v>
      </c>
      <c r="G382" s="249"/>
      <c r="H382" s="252">
        <v>427.351</v>
      </c>
      <c r="I382" s="253"/>
      <c r="J382" s="249"/>
      <c r="K382" s="249"/>
      <c r="L382" s="254"/>
      <c r="M382" s="255"/>
      <c r="N382" s="256"/>
      <c r="O382" s="256"/>
      <c r="P382" s="256"/>
      <c r="Q382" s="256"/>
      <c r="R382" s="256"/>
      <c r="S382" s="256"/>
      <c r="T382" s="257"/>
      <c r="AT382" s="258" t="s">
        <v>277</v>
      </c>
      <c r="AU382" s="258" t="s">
        <v>88</v>
      </c>
      <c r="AV382" s="14" t="s">
        <v>203</v>
      </c>
      <c r="AW382" s="14" t="s">
        <v>41</v>
      </c>
      <c r="AX382" s="14" t="s">
        <v>86</v>
      </c>
      <c r="AY382" s="258" t="s">
        <v>179</v>
      </c>
    </row>
    <row r="383" spans="2:65" s="1" customFormat="1" ht="22.5" customHeight="1">
      <c r="B383" s="43"/>
      <c r="C383" s="276" t="s">
        <v>663</v>
      </c>
      <c r="D383" s="276" t="s">
        <v>635</v>
      </c>
      <c r="E383" s="277" t="s">
        <v>664</v>
      </c>
      <c r="F383" s="278" t="s">
        <v>665</v>
      </c>
      <c r="G383" s="279" t="s">
        <v>287</v>
      </c>
      <c r="H383" s="280">
        <v>491.45400000000001</v>
      </c>
      <c r="I383" s="281"/>
      <c r="J383" s="282">
        <f>ROUND(I383*H383,2)</f>
        <v>0</v>
      </c>
      <c r="K383" s="278" t="s">
        <v>186</v>
      </c>
      <c r="L383" s="283"/>
      <c r="M383" s="284" t="s">
        <v>34</v>
      </c>
      <c r="N383" s="285" t="s">
        <v>49</v>
      </c>
      <c r="O383" s="44"/>
      <c r="P383" s="213">
        <f>O383*H383</f>
        <v>0</v>
      </c>
      <c r="Q383" s="213">
        <v>6.8999999999999999E-3</v>
      </c>
      <c r="R383" s="213">
        <f>Q383*H383</f>
        <v>3.3910326</v>
      </c>
      <c r="S383" s="213">
        <v>0</v>
      </c>
      <c r="T383" s="214">
        <f>S383*H383</f>
        <v>0</v>
      </c>
      <c r="AR383" s="25" t="s">
        <v>420</v>
      </c>
      <c r="AT383" s="25" t="s">
        <v>635</v>
      </c>
      <c r="AU383" s="25" t="s">
        <v>88</v>
      </c>
      <c r="AY383" s="25" t="s">
        <v>179</v>
      </c>
      <c r="BE383" s="215">
        <f>IF(N383="základní",J383,0)</f>
        <v>0</v>
      </c>
      <c r="BF383" s="215">
        <f>IF(N383="snížená",J383,0)</f>
        <v>0</v>
      </c>
      <c r="BG383" s="215">
        <f>IF(N383="zákl. přenesená",J383,0)</f>
        <v>0</v>
      </c>
      <c r="BH383" s="215">
        <f>IF(N383="sníž. přenesená",J383,0)</f>
        <v>0</v>
      </c>
      <c r="BI383" s="215">
        <f>IF(N383="nulová",J383,0)</f>
        <v>0</v>
      </c>
      <c r="BJ383" s="25" t="s">
        <v>86</v>
      </c>
      <c r="BK383" s="215">
        <f>ROUND(I383*H383,2)</f>
        <v>0</v>
      </c>
      <c r="BL383" s="25" t="s">
        <v>337</v>
      </c>
      <c r="BM383" s="25" t="s">
        <v>666</v>
      </c>
    </row>
    <row r="384" spans="2:65" s="13" customFormat="1" ht="13.5">
      <c r="B384" s="237"/>
      <c r="C384" s="238"/>
      <c r="D384" s="216" t="s">
        <v>277</v>
      </c>
      <c r="E384" s="238"/>
      <c r="F384" s="259" t="s">
        <v>660</v>
      </c>
      <c r="G384" s="238"/>
      <c r="H384" s="260">
        <v>491.45400000000001</v>
      </c>
      <c r="I384" s="242"/>
      <c r="J384" s="238"/>
      <c r="K384" s="238"/>
      <c r="L384" s="243"/>
      <c r="M384" s="244"/>
      <c r="N384" s="245"/>
      <c r="O384" s="245"/>
      <c r="P384" s="245"/>
      <c r="Q384" s="245"/>
      <c r="R384" s="245"/>
      <c r="S384" s="245"/>
      <c r="T384" s="246"/>
      <c r="AT384" s="247" t="s">
        <v>277</v>
      </c>
      <c r="AU384" s="247" t="s">
        <v>88</v>
      </c>
      <c r="AV384" s="13" t="s">
        <v>88</v>
      </c>
      <c r="AW384" s="13" t="s">
        <v>6</v>
      </c>
      <c r="AX384" s="13" t="s">
        <v>86</v>
      </c>
      <c r="AY384" s="247" t="s">
        <v>179</v>
      </c>
    </row>
    <row r="385" spans="2:65" s="1" customFormat="1" ht="22.5" customHeight="1">
      <c r="B385" s="43"/>
      <c r="C385" s="204" t="s">
        <v>667</v>
      </c>
      <c r="D385" s="204" t="s">
        <v>182</v>
      </c>
      <c r="E385" s="205" t="s">
        <v>668</v>
      </c>
      <c r="F385" s="206" t="s">
        <v>669</v>
      </c>
      <c r="G385" s="207" t="s">
        <v>287</v>
      </c>
      <c r="H385" s="208">
        <v>20.867999999999999</v>
      </c>
      <c r="I385" s="209"/>
      <c r="J385" s="210">
        <f>ROUND(I385*H385,2)</f>
        <v>0</v>
      </c>
      <c r="K385" s="206" t="s">
        <v>186</v>
      </c>
      <c r="L385" s="63"/>
      <c r="M385" s="211" t="s">
        <v>34</v>
      </c>
      <c r="N385" s="212" t="s">
        <v>49</v>
      </c>
      <c r="O385" s="44"/>
      <c r="P385" s="213">
        <f>O385*H385</f>
        <v>0</v>
      </c>
      <c r="Q385" s="213">
        <v>0</v>
      </c>
      <c r="R385" s="213">
        <f>Q385*H385</f>
        <v>0</v>
      </c>
      <c r="S385" s="213">
        <v>0</v>
      </c>
      <c r="T385" s="214">
        <f>S385*H385</f>
        <v>0</v>
      </c>
      <c r="AR385" s="25" t="s">
        <v>337</v>
      </c>
      <c r="AT385" s="25" t="s">
        <v>182</v>
      </c>
      <c r="AU385" s="25" t="s">
        <v>88</v>
      </c>
      <c r="AY385" s="25" t="s">
        <v>179</v>
      </c>
      <c r="BE385" s="215">
        <f>IF(N385="základní",J385,0)</f>
        <v>0</v>
      </c>
      <c r="BF385" s="215">
        <f>IF(N385="snížená",J385,0)</f>
        <v>0</v>
      </c>
      <c r="BG385" s="215">
        <f>IF(N385="zákl. přenesená",J385,0)</f>
        <v>0</v>
      </c>
      <c r="BH385" s="215">
        <f>IF(N385="sníž. přenesená",J385,0)</f>
        <v>0</v>
      </c>
      <c r="BI385" s="215">
        <f>IF(N385="nulová",J385,0)</f>
        <v>0</v>
      </c>
      <c r="BJ385" s="25" t="s">
        <v>86</v>
      </c>
      <c r="BK385" s="215">
        <f>ROUND(I385*H385,2)</f>
        <v>0</v>
      </c>
      <c r="BL385" s="25" t="s">
        <v>337</v>
      </c>
      <c r="BM385" s="25" t="s">
        <v>670</v>
      </c>
    </row>
    <row r="386" spans="2:65" s="12" customFormat="1" ht="13.5">
      <c r="B386" s="226"/>
      <c r="C386" s="227"/>
      <c r="D386" s="219" t="s">
        <v>277</v>
      </c>
      <c r="E386" s="228" t="s">
        <v>34</v>
      </c>
      <c r="F386" s="229" t="s">
        <v>430</v>
      </c>
      <c r="G386" s="227"/>
      <c r="H386" s="230" t="s">
        <v>34</v>
      </c>
      <c r="I386" s="231"/>
      <c r="J386" s="227"/>
      <c r="K386" s="227"/>
      <c r="L386" s="232"/>
      <c r="M386" s="233"/>
      <c r="N386" s="234"/>
      <c r="O386" s="234"/>
      <c r="P386" s="234"/>
      <c r="Q386" s="234"/>
      <c r="R386" s="234"/>
      <c r="S386" s="234"/>
      <c r="T386" s="235"/>
      <c r="AT386" s="236" t="s">
        <v>277</v>
      </c>
      <c r="AU386" s="236" t="s">
        <v>88</v>
      </c>
      <c r="AV386" s="12" t="s">
        <v>86</v>
      </c>
      <c r="AW386" s="12" t="s">
        <v>41</v>
      </c>
      <c r="AX386" s="12" t="s">
        <v>78</v>
      </c>
      <c r="AY386" s="236" t="s">
        <v>179</v>
      </c>
    </row>
    <row r="387" spans="2:65" s="13" customFormat="1" ht="13.5">
      <c r="B387" s="237"/>
      <c r="C387" s="238"/>
      <c r="D387" s="219" t="s">
        <v>277</v>
      </c>
      <c r="E387" s="239" t="s">
        <v>34</v>
      </c>
      <c r="F387" s="240" t="s">
        <v>671</v>
      </c>
      <c r="G387" s="238"/>
      <c r="H387" s="241">
        <v>20.867999999999999</v>
      </c>
      <c r="I387" s="242"/>
      <c r="J387" s="238"/>
      <c r="K387" s="238"/>
      <c r="L387" s="243"/>
      <c r="M387" s="244"/>
      <c r="N387" s="245"/>
      <c r="O387" s="245"/>
      <c r="P387" s="245"/>
      <c r="Q387" s="245"/>
      <c r="R387" s="245"/>
      <c r="S387" s="245"/>
      <c r="T387" s="246"/>
      <c r="AT387" s="247" t="s">
        <v>277</v>
      </c>
      <c r="AU387" s="247" t="s">
        <v>88</v>
      </c>
      <c r="AV387" s="13" t="s">
        <v>88</v>
      </c>
      <c r="AW387" s="13" t="s">
        <v>41</v>
      </c>
      <c r="AX387" s="13" t="s">
        <v>78</v>
      </c>
      <c r="AY387" s="247" t="s">
        <v>179</v>
      </c>
    </row>
    <row r="388" spans="2:65" s="14" customFormat="1" ht="13.5">
      <c r="B388" s="248"/>
      <c r="C388" s="249"/>
      <c r="D388" s="216" t="s">
        <v>277</v>
      </c>
      <c r="E388" s="250" t="s">
        <v>34</v>
      </c>
      <c r="F388" s="251" t="s">
        <v>280</v>
      </c>
      <c r="G388" s="249"/>
      <c r="H388" s="252">
        <v>20.867999999999999</v>
      </c>
      <c r="I388" s="253"/>
      <c r="J388" s="249"/>
      <c r="K388" s="249"/>
      <c r="L388" s="254"/>
      <c r="M388" s="255"/>
      <c r="N388" s="256"/>
      <c r="O388" s="256"/>
      <c r="P388" s="256"/>
      <c r="Q388" s="256"/>
      <c r="R388" s="256"/>
      <c r="S388" s="256"/>
      <c r="T388" s="257"/>
      <c r="AT388" s="258" t="s">
        <v>277</v>
      </c>
      <c r="AU388" s="258" t="s">
        <v>88</v>
      </c>
      <c r="AV388" s="14" t="s">
        <v>203</v>
      </c>
      <c r="AW388" s="14" t="s">
        <v>41</v>
      </c>
      <c r="AX388" s="14" t="s">
        <v>86</v>
      </c>
      <c r="AY388" s="258" t="s">
        <v>179</v>
      </c>
    </row>
    <row r="389" spans="2:65" s="1" customFormat="1" ht="22.5" customHeight="1">
      <c r="B389" s="43"/>
      <c r="C389" s="276" t="s">
        <v>672</v>
      </c>
      <c r="D389" s="276" t="s">
        <v>635</v>
      </c>
      <c r="E389" s="277" t="s">
        <v>636</v>
      </c>
      <c r="F389" s="278" t="s">
        <v>637</v>
      </c>
      <c r="G389" s="279" t="s">
        <v>272</v>
      </c>
      <c r="H389" s="280">
        <v>7.0000000000000001E-3</v>
      </c>
      <c r="I389" s="281"/>
      <c r="J389" s="282">
        <f>ROUND(I389*H389,2)</f>
        <v>0</v>
      </c>
      <c r="K389" s="278" t="s">
        <v>186</v>
      </c>
      <c r="L389" s="283"/>
      <c r="M389" s="284" t="s">
        <v>34</v>
      </c>
      <c r="N389" s="285" t="s">
        <v>49</v>
      </c>
      <c r="O389" s="44"/>
      <c r="P389" s="213">
        <f>O389*H389</f>
        <v>0</v>
      </c>
      <c r="Q389" s="213">
        <v>1</v>
      </c>
      <c r="R389" s="213">
        <f>Q389*H389</f>
        <v>7.0000000000000001E-3</v>
      </c>
      <c r="S389" s="213">
        <v>0</v>
      </c>
      <c r="T389" s="214">
        <f>S389*H389</f>
        <v>0</v>
      </c>
      <c r="AR389" s="25" t="s">
        <v>420</v>
      </c>
      <c r="AT389" s="25" t="s">
        <v>635</v>
      </c>
      <c r="AU389" s="25" t="s">
        <v>88</v>
      </c>
      <c r="AY389" s="25" t="s">
        <v>179</v>
      </c>
      <c r="BE389" s="215">
        <f>IF(N389="základní",J389,0)</f>
        <v>0</v>
      </c>
      <c r="BF389" s="215">
        <f>IF(N389="snížená",J389,0)</f>
        <v>0</v>
      </c>
      <c r="BG389" s="215">
        <f>IF(N389="zákl. přenesená",J389,0)</f>
        <v>0</v>
      </c>
      <c r="BH389" s="215">
        <f>IF(N389="sníž. přenesená",J389,0)</f>
        <v>0</v>
      </c>
      <c r="BI389" s="215">
        <f>IF(N389="nulová",J389,0)</f>
        <v>0</v>
      </c>
      <c r="BJ389" s="25" t="s">
        <v>86</v>
      </c>
      <c r="BK389" s="215">
        <f>ROUND(I389*H389,2)</f>
        <v>0</v>
      </c>
      <c r="BL389" s="25" t="s">
        <v>337</v>
      </c>
      <c r="BM389" s="25" t="s">
        <v>673</v>
      </c>
    </row>
    <row r="390" spans="2:65" s="1" customFormat="1" ht="27">
      <c r="B390" s="43"/>
      <c r="C390" s="65"/>
      <c r="D390" s="219" t="s">
        <v>189</v>
      </c>
      <c r="E390" s="65"/>
      <c r="F390" s="220" t="s">
        <v>639</v>
      </c>
      <c r="G390" s="65"/>
      <c r="H390" s="65"/>
      <c r="I390" s="174"/>
      <c r="J390" s="65"/>
      <c r="K390" s="65"/>
      <c r="L390" s="63"/>
      <c r="M390" s="218"/>
      <c r="N390" s="44"/>
      <c r="O390" s="44"/>
      <c r="P390" s="44"/>
      <c r="Q390" s="44"/>
      <c r="R390" s="44"/>
      <c r="S390" s="44"/>
      <c r="T390" s="80"/>
      <c r="AT390" s="25" t="s">
        <v>189</v>
      </c>
      <c r="AU390" s="25" t="s">
        <v>88</v>
      </c>
    </row>
    <row r="391" spans="2:65" s="13" customFormat="1" ht="13.5">
      <c r="B391" s="237"/>
      <c r="C391" s="238"/>
      <c r="D391" s="216" t="s">
        <v>277</v>
      </c>
      <c r="E391" s="238"/>
      <c r="F391" s="259" t="s">
        <v>674</v>
      </c>
      <c r="G391" s="238"/>
      <c r="H391" s="260">
        <v>7.0000000000000001E-3</v>
      </c>
      <c r="I391" s="242"/>
      <c r="J391" s="238"/>
      <c r="K391" s="238"/>
      <c r="L391" s="243"/>
      <c r="M391" s="244"/>
      <c r="N391" s="245"/>
      <c r="O391" s="245"/>
      <c r="P391" s="245"/>
      <c r="Q391" s="245"/>
      <c r="R391" s="245"/>
      <c r="S391" s="245"/>
      <c r="T391" s="246"/>
      <c r="AT391" s="247" t="s">
        <v>277</v>
      </c>
      <c r="AU391" s="247" t="s">
        <v>88</v>
      </c>
      <c r="AV391" s="13" t="s">
        <v>88</v>
      </c>
      <c r="AW391" s="13" t="s">
        <v>6</v>
      </c>
      <c r="AX391" s="13" t="s">
        <v>86</v>
      </c>
      <c r="AY391" s="247" t="s">
        <v>179</v>
      </c>
    </row>
    <row r="392" spans="2:65" s="1" customFormat="1" ht="22.5" customHeight="1">
      <c r="B392" s="43"/>
      <c r="C392" s="204" t="s">
        <v>675</v>
      </c>
      <c r="D392" s="204" t="s">
        <v>182</v>
      </c>
      <c r="E392" s="205" t="s">
        <v>676</v>
      </c>
      <c r="F392" s="206" t="s">
        <v>677</v>
      </c>
      <c r="G392" s="207" t="s">
        <v>287</v>
      </c>
      <c r="H392" s="208">
        <v>20.867999999999999</v>
      </c>
      <c r="I392" s="209"/>
      <c r="J392" s="210">
        <f>ROUND(I392*H392,2)</f>
        <v>0</v>
      </c>
      <c r="K392" s="206" t="s">
        <v>186</v>
      </c>
      <c r="L392" s="63"/>
      <c r="M392" s="211" t="s">
        <v>34</v>
      </c>
      <c r="N392" s="212" t="s">
        <v>49</v>
      </c>
      <c r="O392" s="44"/>
      <c r="P392" s="213">
        <f>O392*H392</f>
        <v>0</v>
      </c>
      <c r="Q392" s="213">
        <v>9.3999999999999997E-4</v>
      </c>
      <c r="R392" s="213">
        <f>Q392*H392</f>
        <v>1.9615919999999998E-2</v>
      </c>
      <c r="S392" s="213">
        <v>0</v>
      </c>
      <c r="T392" s="214">
        <f>S392*H392</f>
        <v>0</v>
      </c>
      <c r="AR392" s="25" t="s">
        <v>337</v>
      </c>
      <c r="AT392" s="25" t="s">
        <v>182</v>
      </c>
      <c r="AU392" s="25" t="s">
        <v>88</v>
      </c>
      <c r="AY392" s="25" t="s">
        <v>179</v>
      </c>
      <c r="BE392" s="215">
        <f>IF(N392="základní",J392,0)</f>
        <v>0</v>
      </c>
      <c r="BF392" s="215">
        <f>IF(N392="snížená",J392,0)</f>
        <v>0</v>
      </c>
      <c r="BG392" s="215">
        <f>IF(N392="zákl. přenesená",J392,0)</f>
        <v>0</v>
      </c>
      <c r="BH392" s="215">
        <f>IF(N392="sníž. přenesená",J392,0)</f>
        <v>0</v>
      </c>
      <c r="BI392" s="215">
        <f>IF(N392="nulová",J392,0)</f>
        <v>0</v>
      </c>
      <c r="BJ392" s="25" t="s">
        <v>86</v>
      </c>
      <c r="BK392" s="215">
        <f>ROUND(I392*H392,2)</f>
        <v>0</v>
      </c>
      <c r="BL392" s="25" t="s">
        <v>337</v>
      </c>
      <c r="BM392" s="25" t="s">
        <v>678</v>
      </c>
    </row>
    <row r="393" spans="2:65" s="12" customFormat="1" ht="13.5">
      <c r="B393" s="226"/>
      <c r="C393" s="227"/>
      <c r="D393" s="219" t="s">
        <v>277</v>
      </c>
      <c r="E393" s="228" t="s">
        <v>34</v>
      </c>
      <c r="F393" s="229" t="s">
        <v>430</v>
      </c>
      <c r="G393" s="227"/>
      <c r="H393" s="230" t="s">
        <v>34</v>
      </c>
      <c r="I393" s="231"/>
      <c r="J393" s="227"/>
      <c r="K393" s="227"/>
      <c r="L393" s="232"/>
      <c r="M393" s="233"/>
      <c r="N393" s="234"/>
      <c r="O393" s="234"/>
      <c r="P393" s="234"/>
      <c r="Q393" s="234"/>
      <c r="R393" s="234"/>
      <c r="S393" s="234"/>
      <c r="T393" s="235"/>
      <c r="AT393" s="236" t="s">
        <v>277</v>
      </c>
      <c r="AU393" s="236" t="s">
        <v>88</v>
      </c>
      <c r="AV393" s="12" t="s">
        <v>86</v>
      </c>
      <c r="AW393" s="12" t="s">
        <v>41</v>
      </c>
      <c r="AX393" s="12" t="s">
        <v>78</v>
      </c>
      <c r="AY393" s="236" t="s">
        <v>179</v>
      </c>
    </row>
    <row r="394" spans="2:65" s="13" customFormat="1" ht="13.5">
      <c r="B394" s="237"/>
      <c r="C394" s="238"/>
      <c r="D394" s="219" t="s">
        <v>277</v>
      </c>
      <c r="E394" s="239" t="s">
        <v>34</v>
      </c>
      <c r="F394" s="240" t="s">
        <v>679</v>
      </c>
      <c r="G394" s="238"/>
      <c r="H394" s="241">
        <v>20.867999999999999</v>
      </c>
      <c r="I394" s="242"/>
      <c r="J394" s="238"/>
      <c r="K394" s="238"/>
      <c r="L394" s="243"/>
      <c r="M394" s="244"/>
      <c r="N394" s="245"/>
      <c r="O394" s="245"/>
      <c r="P394" s="245"/>
      <c r="Q394" s="245"/>
      <c r="R394" s="245"/>
      <c r="S394" s="245"/>
      <c r="T394" s="246"/>
      <c r="AT394" s="247" t="s">
        <v>277</v>
      </c>
      <c r="AU394" s="247" t="s">
        <v>88</v>
      </c>
      <c r="AV394" s="13" t="s">
        <v>88</v>
      </c>
      <c r="AW394" s="13" t="s">
        <v>41</v>
      </c>
      <c r="AX394" s="13" t="s">
        <v>78</v>
      </c>
      <c r="AY394" s="247" t="s">
        <v>179</v>
      </c>
    </row>
    <row r="395" spans="2:65" s="14" customFormat="1" ht="13.5">
      <c r="B395" s="248"/>
      <c r="C395" s="249"/>
      <c r="D395" s="216" t="s">
        <v>277</v>
      </c>
      <c r="E395" s="250" t="s">
        <v>34</v>
      </c>
      <c r="F395" s="251" t="s">
        <v>280</v>
      </c>
      <c r="G395" s="249"/>
      <c r="H395" s="252">
        <v>20.867999999999999</v>
      </c>
      <c r="I395" s="253"/>
      <c r="J395" s="249"/>
      <c r="K395" s="249"/>
      <c r="L395" s="254"/>
      <c r="M395" s="255"/>
      <c r="N395" s="256"/>
      <c r="O395" s="256"/>
      <c r="P395" s="256"/>
      <c r="Q395" s="256"/>
      <c r="R395" s="256"/>
      <c r="S395" s="256"/>
      <c r="T395" s="257"/>
      <c r="AT395" s="258" t="s">
        <v>277</v>
      </c>
      <c r="AU395" s="258" t="s">
        <v>88</v>
      </c>
      <c r="AV395" s="14" t="s">
        <v>203</v>
      </c>
      <c r="AW395" s="14" t="s">
        <v>41</v>
      </c>
      <c r="AX395" s="14" t="s">
        <v>86</v>
      </c>
      <c r="AY395" s="258" t="s">
        <v>179</v>
      </c>
    </row>
    <row r="396" spans="2:65" s="1" customFormat="1" ht="22.5" customHeight="1">
      <c r="B396" s="43"/>
      <c r="C396" s="276" t="s">
        <v>680</v>
      </c>
      <c r="D396" s="276" t="s">
        <v>635</v>
      </c>
      <c r="E396" s="277" t="s">
        <v>657</v>
      </c>
      <c r="F396" s="278" t="s">
        <v>658</v>
      </c>
      <c r="G396" s="279" t="s">
        <v>287</v>
      </c>
      <c r="H396" s="280">
        <v>25.042000000000002</v>
      </c>
      <c r="I396" s="281"/>
      <c r="J396" s="282">
        <f>ROUND(I396*H396,2)</f>
        <v>0</v>
      </c>
      <c r="K396" s="278" t="s">
        <v>186</v>
      </c>
      <c r="L396" s="283"/>
      <c r="M396" s="284" t="s">
        <v>34</v>
      </c>
      <c r="N396" s="285" t="s">
        <v>49</v>
      </c>
      <c r="O396" s="44"/>
      <c r="P396" s="213">
        <f>O396*H396</f>
        <v>0</v>
      </c>
      <c r="Q396" s="213">
        <v>4.8999999999999998E-3</v>
      </c>
      <c r="R396" s="213">
        <f>Q396*H396</f>
        <v>0.1227058</v>
      </c>
      <c r="S396" s="213">
        <v>0</v>
      </c>
      <c r="T396" s="214">
        <f>S396*H396</f>
        <v>0</v>
      </c>
      <c r="AR396" s="25" t="s">
        <v>420</v>
      </c>
      <c r="AT396" s="25" t="s">
        <v>635</v>
      </c>
      <c r="AU396" s="25" t="s">
        <v>88</v>
      </c>
      <c r="AY396" s="25" t="s">
        <v>179</v>
      </c>
      <c r="BE396" s="215">
        <f>IF(N396="základní",J396,0)</f>
        <v>0</v>
      </c>
      <c r="BF396" s="215">
        <f>IF(N396="snížená",J396,0)</f>
        <v>0</v>
      </c>
      <c r="BG396" s="215">
        <f>IF(N396="zákl. přenesená",J396,0)</f>
        <v>0</v>
      </c>
      <c r="BH396" s="215">
        <f>IF(N396="sníž. přenesená",J396,0)</f>
        <v>0</v>
      </c>
      <c r="BI396" s="215">
        <f>IF(N396="nulová",J396,0)</f>
        <v>0</v>
      </c>
      <c r="BJ396" s="25" t="s">
        <v>86</v>
      </c>
      <c r="BK396" s="215">
        <f>ROUND(I396*H396,2)</f>
        <v>0</v>
      </c>
      <c r="BL396" s="25" t="s">
        <v>337</v>
      </c>
      <c r="BM396" s="25" t="s">
        <v>681</v>
      </c>
    </row>
    <row r="397" spans="2:65" s="13" customFormat="1" ht="13.5">
      <c r="B397" s="237"/>
      <c r="C397" s="238"/>
      <c r="D397" s="216" t="s">
        <v>277</v>
      </c>
      <c r="E397" s="238"/>
      <c r="F397" s="259" t="s">
        <v>682</v>
      </c>
      <c r="G397" s="238"/>
      <c r="H397" s="260">
        <v>25.042000000000002</v>
      </c>
      <c r="I397" s="242"/>
      <c r="J397" s="238"/>
      <c r="K397" s="238"/>
      <c r="L397" s="243"/>
      <c r="M397" s="244"/>
      <c r="N397" s="245"/>
      <c r="O397" s="245"/>
      <c r="P397" s="245"/>
      <c r="Q397" s="245"/>
      <c r="R397" s="245"/>
      <c r="S397" s="245"/>
      <c r="T397" s="246"/>
      <c r="AT397" s="247" t="s">
        <v>277</v>
      </c>
      <c r="AU397" s="247" t="s">
        <v>88</v>
      </c>
      <c r="AV397" s="13" t="s">
        <v>88</v>
      </c>
      <c r="AW397" s="13" t="s">
        <v>6</v>
      </c>
      <c r="AX397" s="13" t="s">
        <v>86</v>
      </c>
      <c r="AY397" s="247" t="s">
        <v>179</v>
      </c>
    </row>
    <row r="398" spans="2:65" s="1" customFormat="1" ht="22.5" customHeight="1">
      <c r="B398" s="43"/>
      <c r="C398" s="204" t="s">
        <v>683</v>
      </c>
      <c r="D398" s="204" t="s">
        <v>182</v>
      </c>
      <c r="E398" s="205" t="s">
        <v>676</v>
      </c>
      <c r="F398" s="206" t="s">
        <v>677</v>
      </c>
      <c r="G398" s="207" t="s">
        <v>287</v>
      </c>
      <c r="H398" s="208">
        <v>13.912000000000001</v>
      </c>
      <c r="I398" s="209"/>
      <c r="J398" s="210">
        <f>ROUND(I398*H398,2)</f>
        <v>0</v>
      </c>
      <c r="K398" s="206" t="s">
        <v>186</v>
      </c>
      <c r="L398" s="63"/>
      <c r="M398" s="211" t="s">
        <v>34</v>
      </c>
      <c r="N398" s="212" t="s">
        <v>49</v>
      </c>
      <c r="O398" s="44"/>
      <c r="P398" s="213">
        <f>O398*H398</f>
        <v>0</v>
      </c>
      <c r="Q398" s="213">
        <v>9.3999999999999997E-4</v>
      </c>
      <c r="R398" s="213">
        <f>Q398*H398</f>
        <v>1.307728E-2</v>
      </c>
      <c r="S398" s="213">
        <v>0</v>
      </c>
      <c r="T398" s="214">
        <f>S398*H398</f>
        <v>0</v>
      </c>
      <c r="AR398" s="25" t="s">
        <v>337</v>
      </c>
      <c r="AT398" s="25" t="s">
        <v>182</v>
      </c>
      <c r="AU398" s="25" t="s">
        <v>88</v>
      </c>
      <c r="AY398" s="25" t="s">
        <v>179</v>
      </c>
      <c r="BE398" s="215">
        <f>IF(N398="základní",J398,0)</f>
        <v>0</v>
      </c>
      <c r="BF398" s="215">
        <f>IF(N398="snížená",J398,0)</f>
        <v>0</v>
      </c>
      <c r="BG398" s="215">
        <f>IF(N398="zákl. přenesená",J398,0)</f>
        <v>0</v>
      </c>
      <c r="BH398" s="215">
        <f>IF(N398="sníž. přenesená",J398,0)</f>
        <v>0</v>
      </c>
      <c r="BI398" s="215">
        <f>IF(N398="nulová",J398,0)</f>
        <v>0</v>
      </c>
      <c r="BJ398" s="25" t="s">
        <v>86</v>
      </c>
      <c r="BK398" s="215">
        <f>ROUND(I398*H398,2)</f>
        <v>0</v>
      </c>
      <c r="BL398" s="25" t="s">
        <v>337</v>
      </c>
      <c r="BM398" s="25" t="s">
        <v>684</v>
      </c>
    </row>
    <row r="399" spans="2:65" s="12" customFormat="1" ht="13.5">
      <c r="B399" s="226"/>
      <c r="C399" s="227"/>
      <c r="D399" s="219" t="s">
        <v>277</v>
      </c>
      <c r="E399" s="228" t="s">
        <v>34</v>
      </c>
      <c r="F399" s="229" t="s">
        <v>430</v>
      </c>
      <c r="G399" s="227"/>
      <c r="H399" s="230" t="s">
        <v>34</v>
      </c>
      <c r="I399" s="231"/>
      <c r="J399" s="227"/>
      <c r="K399" s="227"/>
      <c r="L399" s="232"/>
      <c r="M399" s="233"/>
      <c r="N399" s="234"/>
      <c r="O399" s="234"/>
      <c r="P399" s="234"/>
      <c r="Q399" s="234"/>
      <c r="R399" s="234"/>
      <c r="S399" s="234"/>
      <c r="T399" s="235"/>
      <c r="AT399" s="236" t="s">
        <v>277</v>
      </c>
      <c r="AU399" s="236" t="s">
        <v>88</v>
      </c>
      <c r="AV399" s="12" t="s">
        <v>86</v>
      </c>
      <c r="AW399" s="12" t="s">
        <v>41</v>
      </c>
      <c r="AX399" s="12" t="s">
        <v>78</v>
      </c>
      <c r="AY399" s="236" t="s">
        <v>179</v>
      </c>
    </row>
    <row r="400" spans="2:65" s="13" customFormat="1" ht="13.5">
      <c r="B400" s="237"/>
      <c r="C400" s="238"/>
      <c r="D400" s="219" t="s">
        <v>277</v>
      </c>
      <c r="E400" s="239" t="s">
        <v>34</v>
      </c>
      <c r="F400" s="240" t="s">
        <v>685</v>
      </c>
      <c r="G400" s="238"/>
      <c r="H400" s="241">
        <v>13.912000000000001</v>
      </c>
      <c r="I400" s="242"/>
      <c r="J400" s="238"/>
      <c r="K400" s="238"/>
      <c r="L400" s="243"/>
      <c r="M400" s="244"/>
      <c r="N400" s="245"/>
      <c r="O400" s="245"/>
      <c r="P400" s="245"/>
      <c r="Q400" s="245"/>
      <c r="R400" s="245"/>
      <c r="S400" s="245"/>
      <c r="T400" s="246"/>
      <c r="AT400" s="247" t="s">
        <v>277</v>
      </c>
      <c r="AU400" s="247" t="s">
        <v>88</v>
      </c>
      <c r="AV400" s="13" t="s">
        <v>88</v>
      </c>
      <c r="AW400" s="13" t="s">
        <v>41</v>
      </c>
      <c r="AX400" s="13" t="s">
        <v>78</v>
      </c>
      <c r="AY400" s="247" t="s">
        <v>179</v>
      </c>
    </row>
    <row r="401" spans="2:65" s="14" customFormat="1" ht="13.5">
      <c r="B401" s="248"/>
      <c r="C401" s="249"/>
      <c r="D401" s="216" t="s">
        <v>277</v>
      </c>
      <c r="E401" s="250" t="s">
        <v>34</v>
      </c>
      <c r="F401" s="251" t="s">
        <v>280</v>
      </c>
      <c r="G401" s="249"/>
      <c r="H401" s="252">
        <v>13.912000000000001</v>
      </c>
      <c r="I401" s="253"/>
      <c r="J401" s="249"/>
      <c r="K401" s="249"/>
      <c r="L401" s="254"/>
      <c r="M401" s="255"/>
      <c r="N401" s="256"/>
      <c r="O401" s="256"/>
      <c r="P401" s="256"/>
      <c r="Q401" s="256"/>
      <c r="R401" s="256"/>
      <c r="S401" s="256"/>
      <c r="T401" s="257"/>
      <c r="AT401" s="258" t="s">
        <v>277</v>
      </c>
      <c r="AU401" s="258" t="s">
        <v>88</v>
      </c>
      <c r="AV401" s="14" t="s">
        <v>203</v>
      </c>
      <c r="AW401" s="14" t="s">
        <v>41</v>
      </c>
      <c r="AX401" s="14" t="s">
        <v>86</v>
      </c>
      <c r="AY401" s="258" t="s">
        <v>179</v>
      </c>
    </row>
    <row r="402" spans="2:65" s="1" customFormat="1" ht="22.5" customHeight="1">
      <c r="B402" s="43"/>
      <c r="C402" s="276" t="s">
        <v>686</v>
      </c>
      <c r="D402" s="276" t="s">
        <v>635</v>
      </c>
      <c r="E402" s="277" t="s">
        <v>664</v>
      </c>
      <c r="F402" s="278" t="s">
        <v>665</v>
      </c>
      <c r="G402" s="279" t="s">
        <v>287</v>
      </c>
      <c r="H402" s="280">
        <v>16.693999999999999</v>
      </c>
      <c r="I402" s="281"/>
      <c r="J402" s="282">
        <f>ROUND(I402*H402,2)</f>
        <v>0</v>
      </c>
      <c r="K402" s="278" t="s">
        <v>186</v>
      </c>
      <c r="L402" s="283"/>
      <c r="M402" s="284" t="s">
        <v>34</v>
      </c>
      <c r="N402" s="285" t="s">
        <v>49</v>
      </c>
      <c r="O402" s="44"/>
      <c r="P402" s="213">
        <f>O402*H402</f>
        <v>0</v>
      </c>
      <c r="Q402" s="213">
        <v>6.8999999999999999E-3</v>
      </c>
      <c r="R402" s="213">
        <f>Q402*H402</f>
        <v>0.11518859999999999</v>
      </c>
      <c r="S402" s="213">
        <v>0</v>
      </c>
      <c r="T402" s="214">
        <f>S402*H402</f>
        <v>0</v>
      </c>
      <c r="AR402" s="25" t="s">
        <v>420</v>
      </c>
      <c r="AT402" s="25" t="s">
        <v>635</v>
      </c>
      <c r="AU402" s="25" t="s">
        <v>88</v>
      </c>
      <c r="AY402" s="25" t="s">
        <v>179</v>
      </c>
      <c r="BE402" s="215">
        <f>IF(N402="základní",J402,0)</f>
        <v>0</v>
      </c>
      <c r="BF402" s="215">
        <f>IF(N402="snížená",J402,0)</f>
        <v>0</v>
      </c>
      <c r="BG402" s="215">
        <f>IF(N402="zákl. přenesená",J402,0)</f>
        <v>0</v>
      </c>
      <c r="BH402" s="215">
        <f>IF(N402="sníž. přenesená",J402,0)</f>
        <v>0</v>
      </c>
      <c r="BI402" s="215">
        <f>IF(N402="nulová",J402,0)</f>
        <v>0</v>
      </c>
      <c r="BJ402" s="25" t="s">
        <v>86</v>
      </c>
      <c r="BK402" s="215">
        <f>ROUND(I402*H402,2)</f>
        <v>0</v>
      </c>
      <c r="BL402" s="25" t="s">
        <v>337</v>
      </c>
      <c r="BM402" s="25" t="s">
        <v>687</v>
      </c>
    </row>
    <row r="403" spans="2:65" s="13" customFormat="1" ht="13.5">
      <c r="B403" s="237"/>
      <c r="C403" s="238"/>
      <c r="D403" s="216" t="s">
        <v>277</v>
      </c>
      <c r="E403" s="238"/>
      <c r="F403" s="259" t="s">
        <v>688</v>
      </c>
      <c r="G403" s="238"/>
      <c r="H403" s="260">
        <v>16.693999999999999</v>
      </c>
      <c r="I403" s="242"/>
      <c r="J403" s="238"/>
      <c r="K403" s="238"/>
      <c r="L403" s="243"/>
      <c r="M403" s="244"/>
      <c r="N403" s="245"/>
      <c r="O403" s="245"/>
      <c r="P403" s="245"/>
      <c r="Q403" s="245"/>
      <c r="R403" s="245"/>
      <c r="S403" s="245"/>
      <c r="T403" s="246"/>
      <c r="AT403" s="247" t="s">
        <v>277</v>
      </c>
      <c r="AU403" s="247" t="s">
        <v>88</v>
      </c>
      <c r="AV403" s="13" t="s">
        <v>88</v>
      </c>
      <c r="AW403" s="13" t="s">
        <v>6</v>
      </c>
      <c r="AX403" s="13" t="s">
        <v>86</v>
      </c>
      <c r="AY403" s="247" t="s">
        <v>179</v>
      </c>
    </row>
    <row r="404" spans="2:65" s="1" customFormat="1" ht="22.5" customHeight="1">
      <c r="B404" s="43"/>
      <c r="C404" s="204" t="s">
        <v>689</v>
      </c>
      <c r="D404" s="204" t="s">
        <v>182</v>
      </c>
      <c r="E404" s="205" t="s">
        <v>690</v>
      </c>
      <c r="F404" s="206" t="s">
        <v>691</v>
      </c>
      <c r="G404" s="207" t="s">
        <v>283</v>
      </c>
      <c r="H404" s="208">
        <v>1</v>
      </c>
      <c r="I404" s="209"/>
      <c r="J404" s="210">
        <f>ROUND(I404*H404,2)</f>
        <v>0</v>
      </c>
      <c r="K404" s="206" t="s">
        <v>364</v>
      </c>
      <c r="L404" s="63"/>
      <c r="M404" s="211" t="s">
        <v>34</v>
      </c>
      <c r="N404" s="212" t="s">
        <v>49</v>
      </c>
      <c r="O404" s="44"/>
      <c r="P404" s="213">
        <f>O404*H404</f>
        <v>0</v>
      </c>
      <c r="Q404" s="213">
        <v>0</v>
      </c>
      <c r="R404" s="213">
        <f>Q404*H404</f>
        <v>0</v>
      </c>
      <c r="S404" s="213">
        <v>0</v>
      </c>
      <c r="T404" s="214">
        <f>S404*H404</f>
        <v>0</v>
      </c>
      <c r="AR404" s="25" t="s">
        <v>337</v>
      </c>
      <c r="AT404" s="25" t="s">
        <v>182</v>
      </c>
      <c r="AU404" s="25" t="s">
        <v>88</v>
      </c>
      <c r="AY404" s="25" t="s">
        <v>179</v>
      </c>
      <c r="BE404" s="215">
        <f>IF(N404="základní",J404,0)</f>
        <v>0</v>
      </c>
      <c r="BF404" s="215">
        <f>IF(N404="snížená",J404,0)</f>
        <v>0</v>
      </c>
      <c r="BG404" s="215">
        <f>IF(N404="zákl. přenesená",J404,0)</f>
        <v>0</v>
      </c>
      <c r="BH404" s="215">
        <f>IF(N404="sníž. přenesená",J404,0)</f>
        <v>0</v>
      </c>
      <c r="BI404" s="215">
        <f>IF(N404="nulová",J404,0)</f>
        <v>0</v>
      </c>
      <c r="BJ404" s="25" t="s">
        <v>86</v>
      </c>
      <c r="BK404" s="215">
        <f>ROUND(I404*H404,2)</f>
        <v>0</v>
      </c>
      <c r="BL404" s="25" t="s">
        <v>337</v>
      </c>
      <c r="BM404" s="25" t="s">
        <v>692</v>
      </c>
    </row>
    <row r="405" spans="2:65" s="11" customFormat="1" ht="29.85" customHeight="1">
      <c r="B405" s="187"/>
      <c r="C405" s="188"/>
      <c r="D405" s="201" t="s">
        <v>77</v>
      </c>
      <c r="E405" s="202" t="s">
        <v>693</v>
      </c>
      <c r="F405" s="202" t="s">
        <v>694</v>
      </c>
      <c r="G405" s="188"/>
      <c r="H405" s="188"/>
      <c r="I405" s="191"/>
      <c r="J405" s="203">
        <f>BK405</f>
        <v>0</v>
      </c>
      <c r="K405" s="188"/>
      <c r="L405" s="193"/>
      <c r="M405" s="194"/>
      <c r="N405" s="195"/>
      <c r="O405" s="195"/>
      <c r="P405" s="196">
        <f>SUM(P406:P422)</f>
        <v>0</v>
      </c>
      <c r="Q405" s="195"/>
      <c r="R405" s="196">
        <f>SUM(R406:R422)</f>
        <v>2.6403873800000004</v>
      </c>
      <c r="S405" s="195"/>
      <c r="T405" s="197">
        <f>SUM(T406:T422)</f>
        <v>2.2435927499999999</v>
      </c>
      <c r="AR405" s="198" t="s">
        <v>88</v>
      </c>
      <c r="AT405" s="199" t="s">
        <v>77</v>
      </c>
      <c r="AU405" s="199" t="s">
        <v>86</v>
      </c>
      <c r="AY405" s="198" t="s">
        <v>179</v>
      </c>
      <c r="BK405" s="200">
        <f>SUM(BK406:BK422)</f>
        <v>0</v>
      </c>
    </row>
    <row r="406" spans="2:65" s="1" customFormat="1" ht="22.5" customHeight="1">
      <c r="B406" s="43"/>
      <c r="C406" s="204" t="s">
        <v>695</v>
      </c>
      <c r="D406" s="204" t="s">
        <v>182</v>
      </c>
      <c r="E406" s="205" t="s">
        <v>696</v>
      </c>
      <c r="F406" s="206" t="s">
        <v>697</v>
      </c>
      <c r="G406" s="207" t="s">
        <v>287</v>
      </c>
      <c r="H406" s="208">
        <v>427.351</v>
      </c>
      <c r="I406" s="209"/>
      <c r="J406" s="210">
        <f>ROUND(I406*H406,2)</f>
        <v>0</v>
      </c>
      <c r="K406" s="206" t="s">
        <v>186</v>
      </c>
      <c r="L406" s="63"/>
      <c r="M406" s="211" t="s">
        <v>34</v>
      </c>
      <c r="N406" s="212" t="s">
        <v>49</v>
      </c>
      <c r="O406" s="44"/>
      <c r="P406" s="213">
        <f>O406*H406</f>
        <v>0</v>
      </c>
      <c r="Q406" s="213">
        <v>0</v>
      </c>
      <c r="R406" s="213">
        <f>Q406*H406</f>
        <v>0</v>
      </c>
      <c r="S406" s="213">
        <v>5.2500000000000003E-3</v>
      </c>
      <c r="T406" s="214">
        <f>S406*H406</f>
        <v>2.2435927499999999</v>
      </c>
      <c r="AR406" s="25" t="s">
        <v>337</v>
      </c>
      <c r="AT406" s="25" t="s">
        <v>182</v>
      </c>
      <c r="AU406" s="25" t="s">
        <v>88</v>
      </c>
      <c r="AY406" s="25" t="s">
        <v>179</v>
      </c>
      <c r="BE406" s="215">
        <f>IF(N406="základní",J406,0)</f>
        <v>0</v>
      </c>
      <c r="BF406" s="215">
        <f>IF(N406="snížená",J406,0)</f>
        <v>0</v>
      </c>
      <c r="BG406" s="215">
        <f>IF(N406="zákl. přenesená",J406,0)</f>
        <v>0</v>
      </c>
      <c r="BH406" s="215">
        <f>IF(N406="sníž. přenesená",J406,0)</f>
        <v>0</v>
      </c>
      <c r="BI406" s="215">
        <f>IF(N406="nulová",J406,0)</f>
        <v>0</v>
      </c>
      <c r="BJ406" s="25" t="s">
        <v>86</v>
      </c>
      <c r="BK406" s="215">
        <f>ROUND(I406*H406,2)</f>
        <v>0</v>
      </c>
      <c r="BL406" s="25" t="s">
        <v>337</v>
      </c>
      <c r="BM406" s="25" t="s">
        <v>698</v>
      </c>
    </row>
    <row r="407" spans="2:65" s="12" customFormat="1" ht="13.5">
      <c r="B407" s="226"/>
      <c r="C407" s="227"/>
      <c r="D407" s="219" t="s">
        <v>277</v>
      </c>
      <c r="E407" s="228" t="s">
        <v>34</v>
      </c>
      <c r="F407" s="229" t="s">
        <v>430</v>
      </c>
      <c r="G407" s="227"/>
      <c r="H407" s="230" t="s">
        <v>34</v>
      </c>
      <c r="I407" s="231"/>
      <c r="J407" s="227"/>
      <c r="K407" s="227"/>
      <c r="L407" s="232"/>
      <c r="M407" s="233"/>
      <c r="N407" s="234"/>
      <c r="O407" s="234"/>
      <c r="P407" s="234"/>
      <c r="Q407" s="234"/>
      <c r="R407" s="234"/>
      <c r="S407" s="234"/>
      <c r="T407" s="235"/>
      <c r="AT407" s="236" t="s">
        <v>277</v>
      </c>
      <c r="AU407" s="236" t="s">
        <v>88</v>
      </c>
      <c r="AV407" s="12" t="s">
        <v>86</v>
      </c>
      <c r="AW407" s="12" t="s">
        <v>41</v>
      </c>
      <c r="AX407" s="12" t="s">
        <v>78</v>
      </c>
      <c r="AY407" s="236" t="s">
        <v>179</v>
      </c>
    </row>
    <row r="408" spans="2:65" s="13" customFormat="1" ht="13.5">
      <c r="B408" s="237"/>
      <c r="C408" s="238"/>
      <c r="D408" s="219" t="s">
        <v>277</v>
      </c>
      <c r="E408" s="239" t="s">
        <v>34</v>
      </c>
      <c r="F408" s="240" t="s">
        <v>633</v>
      </c>
      <c r="G408" s="238"/>
      <c r="H408" s="241">
        <v>427.351</v>
      </c>
      <c r="I408" s="242"/>
      <c r="J408" s="238"/>
      <c r="K408" s="238"/>
      <c r="L408" s="243"/>
      <c r="M408" s="244"/>
      <c r="N408" s="245"/>
      <c r="O408" s="245"/>
      <c r="P408" s="245"/>
      <c r="Q408" s="245"/>
      <c r="R408" s="245"/>
      <c r="S408" s="245"/>
      <c r="T408" s="246"/>
      <c r="AT408" s="247" t="s">
        <v>277</v>
      </c>
      <c r="AU408" s="247" t="s">
        <v>88</v>
      </c>
      <c r="AV408" s="13" t="s">
        <v>88</v>
      </c>
      <c r="AW408" s="13" t="s">
        <v>41</v>
      </c>
      <c r="AX408" s="13" t="s">
        <v>78</v>
      </c>
      <c r="AY408" s="247" t="s">
        <v>179</v>
      </c>
    </row>
    <row r="409" spans="2:65" s="14" customFormat="1" ht="13.5">
      <c r="B409" s="248"/>
      <c r="C409" s="249"/>
      <c r="D409" s="216" t="s">
        <v>277</v>
      </c>
      <c r="E409" s="250" t="s">
        <v>34</v>
      </c>
      <c r="F409" s="251" t="s">
        <v>280</v>
      </c>
      <c r="G409" s="249"/>
      <c r="H409" s="252">
        <v>427.351</v>
      </c>
      <c r="I409" s="253"/>
      <c r="J409" s="249"/>
      <c r="K409" s="249"/>
      <c r="L409" s="254"/>
      <c r="M409" s="255"/>
      <c r="N409" s="256"/>
      <c r="O409" s="256"/>
      <c r="P409" s="256"/>
      <c r="Q409" s="256"/>
      <c r="R409" s="256"/>
      <c r="S409" s="256"/>
      <c r="T409" s="257"/>
      <c r="AT409" s="258" t="s">
        <v>277</v>
      </c>
      <c r="AU409" s="258" t="s">
        <v>88</v>
      </c>
      <c r="AV409" s="14" t="s">
        <v>203</v>
      </c>
      <c r="AW409" s="14" t="s">
        <v>41</v>
      </c>
      <c r="AX409" s="14" t="s">
        <v>86</v>
      </c>
      <c r="AY409" s="258" t="s">
        <v>179</v>
      </c>
    </row>
    <row r="410" spans="2:65" s="1" customFormat="1" ht="22.5" customHeight="1">
      <c r="B410" s="43"/>
      <c r="C410" s="204" t="s">
        <v>699</v>
      </c>
      <c r="D410" s="204" t="s">
        <v>182</v>
      </c>
      <c r="E410" s="205" t="s">
        <v>700</v>
      </c>
      <c r="F410" s="206" t="s">
        <v>701</v>
      </c>
      <c r="G410" s="207" t="s">
        <v>301</v>
      </c>
      <c r="H410" s="208">
        <v>69.56</v>
      </c>
      <c r="I410" s="209"/>
      <c r="J410" s="210">
        <f>ROUND(I410*H410,2)</f>
        <v>0</v>
      </c>
      <c r="K410" s="206" t="s">
        <v>186</v>
      </c>
      <c r="L410" s="63"/>
      <c r="M410" s="211" t="s">
        <v>34</v>
      </c>
      <c r="N410" s="212" t="s">
        <v>49</v>
      </c>
      <c r="O410" s="44"/>
      <c r="P410" s="213">
        <f>O410*H410</f>
        <v>0</v>
      </c>
      <c r="Q410" s="213">
        <v>0</v>
      </c>
      <c r="R410" s="213">
        <f>Q410*H410</f>
        <v>0</v>
      </c>
      <c r="S410" s="213">
        <v>0</v>
      </c>
      <c r="T410" s="214">
        <f>S410*H410</f>
        <v>0</v>
      </c>
      <c r="AR410" s="25" t="s">
        <v>337</v>
      </c>
      <c r="AT410" s="25" t="s">
        <v>182</v>
      </c>
      <c r="AU410" s="25" t="s">
        <v>88</v>
      </c>
      <c r="AY410" s="25" t="s">
        <v>179</v>
      </c>
      <c r="BE410" s="215">
        <f>IF(N410="základní",J410,0)</f>
        <v>0</v>
      </c>
      <c r="BF410" s="215">
        <f>IF(N410="snížená",J410,0)</f>
        <v>0</v>
      </c>
      <c r="BG410" s="215">
        <f>IF(N410="zákl. přenesená",J410,0)</f>
        <v>0</v>
      </c>
      <c r="BH410" s="215">
        <f>IF(N410="sníž. přenesená",J410,0)</f>
        <v>0</v>
      </c>
      <c r="BI410" s="215">
        <f>IF(N410="nulová",J410,0)</f>
        <v>0</v>
      </c>
      <c r="BJ410" s="25" t="s">
        <v>86</v>
      </c>
      <c r="BK410" s="215">
        <f>ROUND(I410*H410,2)</f>
        <v>0</v>
      </c>
      <c r="BL410" s="25" t="s">
        <v>337</v>
      </c>
      <c r="BM410" s="25" t="s">
        <v>702</v>
      </c>
    </row>
    <row r="411" spans="2:65" s="12" customFormat="1" ht="13.5">
      <c r="B411" s="226"/>
      <c r="C411" s="227"/>
      <c r="D411" s="219" t="s">
        <v>277</v>
      </c>
      <c r="E411" s="228" t="s">
        <v>34</v>
      </c>
      <c r="F411" s="229" t="s">
        <v>430</v>
      </c>
      <c r="G411" s="227"/>
      <c r="H411" s="230" t="s">
        <v>34</v>
      </c>
      <c r="I411" s="231"/>
      <c r="J411" s="227"/>
      <c r="K411" s="227"/>
      <c r="L411" s="232"/>
      <c r="M411" s="233"/>
      <c r="N411" s="234"/>
      <c r="O411" s="234"/>
      <c r="P411" s="234"/>
      <c r="Q411" s="234"/>
      <c r="R411" s="234"/>
      <c r="S411" s="234"/>
      <c r="T411" s="235"/>
      <c r="AT411" s="236" t="s">
        <v>277</v>
      </c>
      <c r="AU411" s="236" t="s">
        <v>88</v>
      </c>
      <c r="AV411" s="12" t="s">
        <v>86</v>
      </c>
      <c r="AW411" s="12" t="s">
        <v>41</v>
      </c>
      <c r="AX411" s="12" t="s">
        <v>78</v>
      </c>
      <c r="AY411" s="236" t="s">
        <v>179</v>
      </c>
    </row>
    <row r="412" spans="2:65" s="13" customFormat="1" ht="13.5">
      <c r="B412" s="237"/>
      <c r="C412" s="238"/>
      <c r="D412" s="219" t="s">
        <v>277</v>
      </c>
      <c r="E412" s="239" t="s">
        <v>34</v>
      </c>
      <c r="F412" s="240" t="s">
        <v>703</v>
      </c>
      <c r="G412" s="238"/>
      <c r="H412" s="241">
        <v>69.56</v>
      </c>
      <c r="I412" s="242"/>
      <c r="J412" s="238"/>
      <c r="K412" s="238"/>
      <c r="L412" s="243"/>
      <c r="M412" s="244"/>
      <c r="N412" s="245"/>
      <c r="O412" s="245"/>
      <c r="P412" s="245"/>
      <c r="Q412" s="245"/>
      <c r="R412" s="245"/>
      <c r="S412" s="245"/>
      <c r="T412" s="246"/>
      <c r="AT412" s="247" t="s">
        <v>277</v>
      </c>
      <c r="AU412" s="247" t="s">
        <v>88</v>
      </c>
      <c r="AV412" s="13" t="s">
        <v>88</v>
      </c>
      <c r="AW412" s="13" t="s">
        <v>41</v>
      </c>
      <c r="AX412" s="13" t="s">
        <v>78</v>
      </c>
      <c r="AY412" s="247" t="s">
        <v>179</v>
      </c>
    </row>
    <row r="413" spans="2:65" s="14" customFormat="1" ht="13.5">
      <c r="B413" s="248"/>
      <c r="C413" s="249"/>
      <c r="D413" s="216" t="s">
        <v>277</v>
      </c>
      <c r="E413" s="250" t="s">
        <v>34</v>
      </c>
      <c r="F413" s="251" t="s">
        <v>280</v>
      </c>
      <c r="G413" s="249"/>
      <c r="H413" s="252">
        <v>69.56</v>
      </c>
      <c r="I413" s="253"/>
      <c r="J413" s="249"/>
      <c r="K413" s="249"/>
      <c r="L413" s="254"/>
      <c r="M413" s="255"/>
      <c r="N413" s="256"/>
      <c r="O413" s="256"/>
      <c r="P413" s="256"/>
      <c r="Q413" s="256"/>
      <c r="R413" s="256"/>
      <c r="S413" s="256"/>
      <c r="T413" s="257"/>
      <c r="AT413" s="258" t="s">
        <v>277</v>
      </c>
      <c r="AU413" s="258" t="s">
        <v>88</v>
      </c>
      <c r="AV413" s="14" t="s">
        <v>203</v>
      </c>
      <c r="AW413" s="14" t="s">
        <v>41</v>
      </c>
      <c r="AX413" s="14" t="s">
        <v>86</v>
      </c>
      <c r="AY413" s="258" t="s">
        <v>179</v>
      </c>
    </row>
    <row r="414" spans="2:65" s="1" customFormat="1" ht="22.5" customHeight="1">
      <c r="B414" s="43"/>
      <c r="C414" s="276" t="s">
        <v>704</v>
      </c>
      <c r="D414" s="276" t="s">
        <v>635</v>
      </c>
      <c r="E414" s="277" t="s">
        <v>705</v>
      </c>
      <c r="F414" s="278" t="s">
        <v>706</v>
      </c>
      <c r="G414" s="279" t="s">
        <v>283</v>
      </c>
      <c r="H414" s="280">
        <v>76.516000000000005</v>
      </c>
      <c r="I414" s="281"/>
      <c r="J414" s="282">
        <f>ROUND(I414*H414,2)</f>
        <v>0</v>
      </c>
      <c r="K414" s="278" t="s">
        <v>186</v>
      </c>
      <c r="L414" s="283"/>
      <c r="M414" s="284" t="s">
        <v>34</v>
      </c>
      <c r="N414" s="285" t="s">
        <v>49</v>
      </c>
      <c r="O414" s="44"/>
      <c r="P414" s="213">
        <f>O414*H414</f>
        <v>0</v>
      </c>
      <c r="Q414" s="213">
        <v>5.5000000000000003E-4</v>
      </c>
      <c r="R414" s="213">
        <f>Q414*H414</f>
        <v>4.2083800000000005E-2</v>
      </c>
      <c r="S414" s="213">
        <v>0</v>
      </c>
      <c r="T414" s="214">
        <f>S414*H414</f>
        <v>0</v>
      </c>
      <c r="AR414" s="25" t="s">
        <v>420</v>
      </c>
      <c r="AT414" s="25" t="s">
        <v>635</v>
      </c>
      <c r="AU414" s="25" t="s">
        <v>88</v>
      </c>
      <c r="AY414" s="25" t="s">
        <v>179</v>
      </c>
      <c r="BE414" s="215">
        <f>IF(N414="základní",J414,0)</f>
        <v>0</v>
      </c>
      <c r="BF414" s="215">
        <f>IF(N414="snížená",J414,0)</f>
        <v>0</v>
      </c>
      <c r="BG414" s="215">
        <f>IF(N414="zákl. přenesená",J414,0)</f>
        <v>0</v>
      </c>
      <c r="BH414" s="215">
        <f>IF(N414="sníž. přenesená",J414,0)</f>
        <v>0</v>
      </c>
      <c r="BI414" s="215">
        <f>IF(N414="nulová",J414,0)</f>
        <v>0</v>
      </c>
      <c r="BJ414" s="25" t="s">
        <v>86</v>
      </c>
      <c r="BK414" s="215">
        <f>ROUND(I414*H414,2)</f>
        <v>0</v>
      </c>
      <c r="BL414" s="25" t="s">
        <v>337</v>
      </c>
      <c r="BM414" s="25" t="s">
        <v>707</v>
      </c>
    </row>
    <row r="415" spans="2:65" s="13" customFormat="1" ht="13.5">
      <c r="B415" s="237"/>
      <c r="C415" s="238"/>
      <c r="D415" s="216" t="s">
        <v>277</v>
      </c>
      <c r="E415" s="238"/>
      <c r="F415" s="259" t="s">
        <v>708</v>
      </c>
      <c r="G415" s="238"/>
      <c r="H415" s="260">
        <v>76.516000000000005</v>
      </c>
      <c r="I415" s="242"/>
      <c r="J415" s="238"/>
      <c r="K415" s="238"/>
      <c r="L415" s="243"/>
      <c r="M415" s="244"/>
      <c r="N415" s="245"/>
      <c r="O415" s="245"/>
      <c r="P415" s="245"/>
      <c r="Q415" s="245"/>
      <c r="R415" s="245"/>
      <c r="S415" s="245"/>
      <c r="T415" s="246"/>
      <c r="AT415" s="247" t="s">
        <v>277</v>
      </c>
      <c r="AU415" s="247" t="s">
        <v>88</v>
      </c>
      <c r="AV415" s="13" t="s">
        <v>88</v>
      </c>
      <c r="AW415" s="13" t="s">
        <v>6</v>
      </c>
      <c r="AX415" s="13" t="s">
        <v>86</v>
      </c>
      <c r="AY415" s="247" t="s">
        <v>179</v>
      </c>
    </row>
    <row r="416" spans="2:65" s="1" customFormat="1" ht="22.5" customHeight="1">
      <c r="B416" s="43"/>
      <c r="C416" s="204" t="s">
        <v>709</v>
      </c>
      <c r="D416" s="204" t="s">
        <v>182</v>
      </c>
      <c r="E416" s="205" t="s">
        <v>710</v>
      </c>
      <c r="F416" s="206" t="s">
        <v>711</v>
      </c>
      <c r="G416" s="207" t="s">
        <v>287</v>
      </c>
      <c r="H416" s="208">
        <v>427.351</v>
      </c>
      <c r="I416" s="209"/>
      <c r="J416" s="210">
        <f>ROUND(I416*H416,2)</f>
        <v>0</v>
      </c>
      <c r="K416" s="206" t="s">
        <v>186</v>
      </c>
      <c r="L416" s="63"/>
      <c r="M416" s="211" t="s">
        <v>34</v>
      </c>
      <c r="N416" s="212" t="s">
        <v>49</v>
      </c>
      <c r="O416" s="44"/>
      <c r="P416" s="213">
        <f>O416*H416</f>
        <v>0</v>
      </c>
      <c r="Q416" s="213">
        <v>5.8E-4</v>
      </c>
      <c r="R416" s="213">
        <f>Q416*H416</f>
        <v>0.24786358</v>
      </c>
      <c r="S416" s="213">
        <v>0</v>
      </c>
      <c r="T416" s="214">
        <f>S416*H416</f>
        <v>0</v>
      </c>
      <c r="AR416" s="25" t="s">
        <v>337</v>
      </c>
      <c r="AT416" s="25" t="s">
        <v>182</v>
      </c>
      <c r="AU416" s="25" t="s">
        <v>88</v>
      </c>
      <c r="AY416" s="25" t="s">
        <v>179</v>
      </c>
      <c r="BE416" s="215">
        <f>IF(N416="základní",J416,0)</f>
        <v>0</v>
      </c>
      <c r="BF416" s="215">
        <f>IF(N416="snížená",J416,0)</f>
        <v>0</v>
      </c>
      <c r="BG416" s="215">
        <f>IF(N416="zákl. přenesená",J416,0)</f>
        <v>0</v>
      </c>
      <c r="BH416" s="215">
        <f>IF(N416="sníž. přenesená",J416,0)</f>
        <v>0</v>
      </c>
      <c r="BI416" s="215">
        <f>IF(N416="nulová",J416,0)</f>
        <v>0</v>
      </c>
      <c r="BJ416" s="25" t="s">
        <v>86</v>
      </c>
      <c r="BK416" s="215">
        <f>ROUND(I416*H416,2)</f>
        <v>0</v>
      </c>
      <c r="BL416" s="25" t="s">
        <v>337</v>
      </c>
      <c r="BM416" s="25" t="s">
        <v>712</v>
      </c>
    </row>
    <row r="417" spans="2:65" s="12" customFormat="1" ht="13.5">
      <c r="B417" s="226"/>
      <c r="C417" s="227"/>
      <c r="D417" s="219" t="s">
        <v>277</v>
      </c>
      <c r="E417" s="228" t="s">
        <v>34</v>
      </c>
      <c r="F417" s="229" t="s">
        <v>430</v>
      </c>
      <c r="G417" s="227"/>
      <c r="H417" s="230" t="s">
        <v>34</v>
      </c>
      <c r="I417" s="231"/>
      <c r="J417" s="227"/>
      <c r="K417" s="227"/>
      <c r="L417" s="232"/>
      <c r="M417" s="233"/>
      <c r="N417" s="234"/>
      <c r="O417" s="234"/>
      <c r="P417" s="234"/>
      <c r="Q417" s="234"/>
      <c r="R417" s="234"/>
      <c r="S417" s="234"/>
      <c r="T417" s="235"/>
      <c r="AT417" s="236" t="s">
        <v>277</v>
      </c>
      <c r="AU417" s="236" t="s">
        <v>88</v>
      </c>
      <c r="AV417" s="12" t="s">
        <v>86</v>
      </c>
      <c r="AW417" s="12" t="s">
        <v>41</v>
      </c>
      <c r="AX417" s="12" t="s">
        <v>78</v>
      </c>
      <c r="AY417" s="236" t="s">
        <v>179</v>
      </c>
    </row>
    <row r="418" spans="2:65" s="13" customFormat="1" ht="13.5">
      <c r="B418" s="237"/>
      <c r="C418" s="238"/>
      <c r="D418" s="219" t="s">
        <v>277</v>
      </c>
      <c r="E418" s="239" t="s">
        <v>34</v>
      </c>
      <c r="F418" s="240" t="s">
        <v>655</v>
      </c>
      <c r="G418" s="238"/>
      <c r="H418" s="241">
        <v>427.351</v>
      </c>
      <c r="I418" s="242"/>
      <c r="J418" s="238"/>
      <c r="K418" s="238"/>
      <c r="L418" s="243"/>
      <c r="M418" s="244"/>
      <c r="N418" s="245"/>
      <c r="O418" s="245"/>
      <c r="P418" s="245"/>
      <c r="Q418" s="245"/>
      <c r="R418" s="245"/>
      <c r="S418" s="245"/>
      <c r="T418" s="246"/>
      <c r="AT418" s="247" t="s">
        <v>277</v>
      </c>
      <c r="AU418" s="247" t="s">
        <v>88</v>
      </c>
      <c r="AV418" s="13" t="s">
        <v>88</v>
      </c>
      <c r="AW418" s="13" t="s">
        <v>41</v>
      </c>
      <c r="AX418" s="13" t="s">
        <v>78</v>
      </c>
      <c r="AY418" s="247" t="s">
        <v>179</v>
      </c>
    </row>
    <row r="419" spans="2:65" s="14" customFormat="1" ht="13.5">
      <c r="B419" s="248"/>
      <c r="C419" s="249"/>
      <c r="D419" s="216" t="s">
        <v>277</v>
      </c>
      <c r="E419" s="250" t="s">
        <v>34</v>
      </c>
      <c r="F419" s="251" t="s">
        <v>280</v>
      </c>
      <c r="G419" s="249"/>
      <c r="H419" s="252">
        <v>427.351</v>
      </c>
      <c r="I419" s="253"/>
      <c r="J419" s="249"/>
      <c r="K419" s="249"/>
      <c r="L419" s="254"/>
      <c r="M419" s="255"/>
      <c r="N419" s="256"/>
      <c r="O419" s="256"/>
      <c r="P419" s="256"/>
      <c r="Q419" s="256"/>
      <c r="R419" s="256"/>
      <c r="S419" s="256"/>
      <c r="T419" s="257"/>
      <c r="AT419" s="258" t="s">
        <v>277</v>
      </c>
      <c r="AU419" s="258" t="s">
        <v>88</v>
      </c>
      <c r="AV419" s="14" t="s">
        <v>203</v>
      </c>
      <c r="AW419" s="14" t="s">
        <v>41</v>
      </c>
      <c r="AX419" s="14" t="s">
        <v>86</v>
      </c>
      <c r="AY419" s="258" t="s">
        <v>179</v>
      </c>
    </row>
    <row r="420" spans="2:65" s="1" customFormat="1" ht="22.5" customHeight="1">
      <c r="B420" s="43"/>
      <c r="C420" s="276" t="s">
        <v>713</v>
      </c>
      <c r="D420" s="276" t="s">
        <v>635</v>
      </c>
      <c r="E420" s="277" t="s">
        <v>714</v>
      </c>
      <c r="F420" s="278" t="s">
        <v>715</v>
      </c>
      <c r="G420" s="279" t="s">
        <v>441</v>
      </c>
      <c r="H420" s="280">
        <v>117.52200000000001</v>
      </c>
      <c r="I420" s="281"/>
      <c r="J420" s="282">
        <f>ROUND(I420*H420,2)</f>
        <v>0</v>
      </c>
      <c r="K420" s="278" t="s">
        <v>186</v>
      </c>
      <c r="L420" s="283"/>
      <c r="M420" s="284" t="s">
        <v>34</v>
      </c>
      <c r="N420" s="285" t="s">
        <v>49</v>
      </c>
      <c r="O420" s="44"/>
      <c r="P420" s="213">
        <f>O420*H420</f>
        <v>0</v>
      </c>
      <c r="Q420" s="213">
        <v>0.02</v>
      </c>
      <c r="R420" s="213">
        <f>Q420*H420</f>
        <v>2.3504400000000003</v>
      </c>
      <c r="S420" s="213">
        <v>0</v>
      </c>
      <c r="T420" s="214">
        <f>S420*H420</f>
        <v>0</v>
      </c>
      <c r="AR420" s="25" t="s">
        <v>420</v>
      </c>
      <c r="AT420" s="25" t="s">
        <v>635</v>
      </c>
      <c r="AU420" s="25" t="s">
        <v>88</v>
      </c>
      <c r="AY420" s="25" t="s">
        <v>179</v>
      </c>
      <c r="BE420" s="215">
        <f>IF(N420="základní",J420,0)</f>
        <v>0</v>
      </c>
      <c r="BF420" s="215">
        <f>IF(N420="snížená",J420,0)</f>
        <v>0</v>
      </c>
      <c r="BG420" s="215">
        <f>IF(N420="zákl. přenesená",J420,0)</f>
        <v>0</v>
      </c>
      <c r="BH420" s="215">
        <f>IF(N420="sníž. přenesená",J420,0)</f>
        <v>0</v>
      </c>
      <c r="BI420" s="215">
        <f>IF(N420="nulová",J420,0)</f>
        <v>0</v>
      </c>
      <c r="BJ420" s="25" t="s">
        <v>86</v>
      </c>
      <c r="BK420" s="215">
        <f>ROUND(I420*H420,2)</f>
        <v>0</v>
      </c>
      <c r="BL420" s="25" t="s">
        <v>337</v>
      </c>
      <c r="BM420" s="25" t="s">
        <v>716</v>
      </c>
    </row>
    <row r="421" spans="2:65" s="13" customFormat="1" ht="13.5">
      <c r="B421" s="237"/>
      <c r="C421" s="238"/>
      <c r="D421" s="216" t="s">
        <v>277</v>
      </c>
      <c r="E421" s="238"/>
      <c r="F421" s="259" t="s">
        <v>717</v>
      </c>
      <c r="G421" s="238"/>
      <c r="H421" s="260">
        <v>117.52200000000001</v>
      </c>
      <c r="I421" s="242"/>
      <c r="J421" s="238"/>
      <c r="K421" s="238"/>
      <c r="L421" s="243"/>
      <c r="M421" s="244"/>
      <c r="N421" s="245"/>
      <c r="O421" s="245"/>
      <c r="P421" s="245"/>
      <c r="Q421" s="245"/>
      <c r="R421" s="245"/>
      <c r="S421" s="245"/>
      <c r="T421" s="246"/>
      <c r="AT421" s="247" t="s">
        <v>277</v>
      </c>
      <c r="AU421" s="247" t="s">
        <v>88</v>
      </c>
      <c r="AV421" s="13" t="s">
        <v>88</v>
      </c>
      <c r="AW421" s="13" t="s">
        <v>6</v>
      </c>
      <c r="AX421" s="13" t="s">
        <v>86</v>
      </c>
      <c r="AY421" s="247" t="s">
        <v>179</v>
      </c>
    </row>
    <row r="422" spans="2:65" s="1" customFormat="1" ht="22.5" customHeight="1">
      <c r="B422" s="43"/>
      <c r="C422" s="204" t="s">
        <v>718</v>
      </c>
      <c r="D422" s="204" t="s">
        <v>182</v>
      </c>
      <c r="E422" s="205" t="s">
        <v>719</v>
      </c>
      <c r="F422" s="206" t="s">
        <v>720</v>
      </c>
      <c r="G422" s="207" t="s">
        <v>283</v>
      </c>
      <c r="H422" s="208">
        <v>1</v>
      </c>
      <c r="I422" s="209"/>
      <c r="J422" s="210">
        <f>ROUND(I422*H422,2)</f>
        <v>0</v>
      </c>
      <c r="K422" s="206" t="s">
        <v>364</v>
      </c>
      <c r="L422" s="63"/>
      <c r="M422" s="211" t="s">
        <v>34</v>
      </c>
      <c r="N422" s="212" t="s">
        <v>49</v>
      </c>
      <c r="O422" s="44"/>
      <c r="P422" s="213">
        <f>O422*H422</f>
        <v>0</v>
      </c>
      <c r="Q422" s="213">
        <v>0</v>
      </c>
      <c r="R422" s="213">
        <f>Q422*H422</f>
        <v>0</v>
      </c>
      <c r="S422" s="213">
        <v>0</v>
      </c>
      <c r="T422" s="214">
        <f>S422*H422</f>
        <v>0</v>
      </c>
      <c r="AR422" s="25" t="s">
        <v>337</v>
      </c>
      <c r="AT422" s="25" t="s">
        <v>182</v>
      </c>
      <c r="AU422" s="25" t="s">
        <v>88</v>
      </c>
      <c r="AY422" s="25" t="s">
        <v>179</v>
      </c>
      <c r="BE422" s="215">
        <f>IF(N422="základní",J422,0)</f>
        <v>0</v>
      </c>
      <c r="BF422" s="215">
        <f>IF(N422="snížená",J422,0)</f>
        <v>0</v>
      </c>
      <c r="BG422" s="215">
        <f>IF(N422="zákl. přenesená",J422,0)</f>
        <v>0</v>
      </c>
      <c r="BH422" s="215">
        <f>IF(N422="sníž. přenesená",J422,0)</f>
        <v>0</v>
      </c>
      <c r="BI422" s="215">
        <f>IF(N422="nulová",J422,0)</f>
        <v>0</v>
      </c>
      <c r="BJ422" s="25" t="s">
        <v>86</v>
      </c>
      <c r="BK422" s="215">
        <f>ROUND(I422*H422,2)</f>
        <v>0</v>
      </c>
      <c r="BL422" s="25" t="s">
        <v>337</v>
      </c>
      <c r="BM422" s="25" t="s">
        <v>721</v>
      </c>
    </row>
    <row r="423" spans="2:65" s="11" customFormat="1" ht="29.85" customHeight="1">
      <c r="B423" s="187"/>
      <c r="C423" s="188"/>
      <c r="D423" s="201" t="s">
        <v>77</v>
      </c>
      <c r="E423" s="202" t="s">
        <v>722</v>
      </c>
      <c r="F423" s="202" t="s">
        <v>723</v>
      </c>
      <c r="G423" s="188"/>
      <c r="H423" s="188"/>
      <c r="I423" s="191"/>
      <c r="J423" s="203">
        <f>BK423</f>
        <v>0</v>
      </c>
      <c r="K423" s="188"/>
      <c r="L423" s="193"/>
      <c r="M423" s="194"/>
      <c r="N423" s="195"/>
      <c r="O423" s="195"/>
      <c r="P423" s="196">
        <f>SUM(P424:P429)</f>
        <v>0</v>
      </c>
      <c r="Q423" s="195"/>
      <c r="R423" s="196">
        <f>SUM(R424:R429)</f>
        <v>0</v>
      </c>
      <c r="S423" s="195"/>
      <c r="T423" s="197">
        <f>SUM(T424:T429)</f>
        <v>2.2177799999999999</v>
      </c>
      <c r="AR423" s="198" t="s">
        <v>88</v>
      </c>
      <c r="AT423" s="199" t="s">
        <v>77</v>
      </c>
      <c r="AU423" s="199" t="s">
        <v>86</v>
      </c>
      <c r="AY423" s="198" t="s">
        <v>179</v>
      </c>
      <c r="BK423" s="200">
        <f>SUM(BK424:BK429)</f>
        <v>0</v>
      </c>
    </row>
    <row r="424" spans="2:65" s="1" customFormat="1" ht="22.5" customHeight="1">
      <c r="B424" s="43"/>
      <c r="C424" s="204" t="s">
        <v>724</v>
      </c>
      <c r="D424" s="204" t="s">
        <v>182</v>
      </c>
      <c r="E424" s="205" t="s">
        <v>725</v>
      </c>
      <c r="F424" s="206" t="s">
        <v>726</v>
      </c>
      <c r="G424" s="207" t="s">
        <v>727</v>
      </c>
      <c r="H424" s="208">
        <v>18</v>
      </c>
      <c r="I424" s="209"/>
      <c r="J424" s="210">
        <f t="shared" ref="J424:J429" si="0">ROUND(I424*H424,2)</f>
        <v>0</v>
      </c>
      <c r="K424" s="206" t="s">
        <v>186</v>
      </c>
      <c r="L424" s="63"/>
      <c r="M424" s="211" t="s">
        <v>34</v>
      </c>
      <c r="N424" s="212" t="s">
        <v>49</v>
      </c>
      <c r="O424" s="44"/>
      <c r="P424" s="213">
        <f t="shared" ref="P424:P429" si="1">O424*H424</f>
        <v>0</v>
      </c>
      <c r="Q424" s="213">
        <v>0</v>
      </c>
      <c r="R424" s="213">
        <f t="shared" ref="R424:R429" si="2">Q424*H424</f>
        <v>0</v>
      </c>
      <c r="S424" s="213">
        <v>1.933E-2</v>
      </c>
      <c r="T424" s="214">
        <f t="shared" ref="T424:T429" si="3">S424*H424</f>
        <v>0.34794000000000003</v>
      </c>
      <c r="AR424" s="25" t="s">
        <v>337</v>
      </c>
      <c r="AT424" s="25" t="s">
        <v>182</v>
      </c>
      <c r="AU424" s="25" t="s">
        <v>88</v>
      </c>
      <c r="AY424" s="25" t="s">
        <v>179</v>
      </c>
      <c r="BE424" s="215">
        <f t="shared" ref="BE424:BE429" si="4">IF(N424="základní",J424,0)</f>
        <v>0</v>
      </c>
      <c r="BF424" s="215">
        <f t="shared" ref="BF424:BF429" si="5">IF(N424="snížená",J424,0)</f>
        <v>0</v>
      </c>
      <c r="BG424" s="215">
        <f t="shared" ref="BG424:BG429" si="6">IF(N424="zákl. přenesená",J424,0)</f>
        <v>0</v>
      </c>
      <c r="BH424" s="215">
        <f t="shared" ref="BH424:BH429" si="7">IF(N424="sníž. přenesená",J424,0)</f>
        <v>0</v>
      </c>
      <c r="BI424" s="215">
        <f t="shared" ref="BI424:BI429" si="8">IF(N424="nulová",J424,0)</f>
        <v>0</v>
      </c>
      <c r="BJ424" s="25" t="s">
        <v>86</v>
      </c>
      <c r="BK424" s="215">
        <f t="shared" ref="BK424:BK429" si="9">ROUND(I424*H424,2)</f>
        <v>0</v>
      </c>
      <c r="BL424" s="25" t="s">
        <v>337</v>
      </c>
      <c r="BM424" s="25" t="s">
        <v>728</v>
      </c>
    </row>
    <row r="425" spans="2:65" s="1" customFormat="1" ht="22.5" customHeight="1">
      <c r="B425" s="43"/>
      <c r="C425" s="204" t="s">
        <v>729</v>
      </c>
      <c r="D425" s="204" t="s">
        <v>182</v>
      </c>
      <c r="E425" s="205" t="s">
        <v>730</v>
      </c>
      <c r="F425" s="206" t="s">
        <v>731</v>
      </c>
      <c r="G425" s="207" t="s">
        <v>727</v>
      </c>
      <c r="H425" s="208">
        <v>19</v>
      </c>
      <c r="I425" s="209"/>
      <c r="J425" s="210">
        <f t="shared" si="0"/>
        <v>0</v>
      </c>
      <c r="K425" s="206" t="s">
        <v>186</v>
      </c>
      <c r="L425" s="63"/>
      <c r="M425" s="211" t="s">
        <v>34</v>
      </c>
      <c r="N425" s="212" t="s">
        <v>49</v>
      </c>
      <c r="O425" s="44"/>
      <c r="P425" s="213">
        <f t="shared" si="1"/>
        <v>0</v>
      </c>
      <c r="Q425" s="213">
        <v>0</v>
      </c>
      <c r="R425" s="213">
        <f t="shared" si="2"/>
        <v>0</v>
      </c>
      <c r="S425" s="213">
        <v>1.9460000000000002E-2</v>
      </c>
      <c r="T425" s="214">
        <f t="shared" si="3"/>
        <v>0.36974000000000001</v>
      </c>
      <c r="AR425" s="25" t="s">
        <v>337</v>
      </c>
      <c r="AT425" s="25" t="s">
        <v>182</v>
      </c>
      <c r="AU425" s="25" t="s">
        <v>88</v>
      </c>
      <c r="AY425" s="25" t="s">
        <v>179</v>
      </c>
      <c r="BE425" s="215">
        <f t="shared" si="4"/>
        <v>0</v>
      </c>
      <c r="BF425" s="215">
        <f t="shared" si="5"/>
        <v>0</v>
      </c>
      <c r="BG425" s="215">
        <f t="shared" si="6"/>
        <v>0</v>
      </c>
      <c r="BH425" s="215">
        <f t="shared" si="7"/>
        <v>0</v>
      </c>
      <c r="BI425" s="215">
        <f t="shared" si="8"/>
        <v>0</v>
      </c>
      <c r="BJ425" s="25" t="s">
        <v>86</v>
      </c>
      <c r="BK425" s="215">
        <f t="shared" si="9"/>
        <v>0</v>
      </c>
      <c r="BL425" s="25" t="s">
        <v>337</v>
      </c>
      <c r="BM425" s="25" t="s">
        <v>732</v>
      </c>
    </row>
    <row r="426" spans="2:65" s="1" customFormat="1" ht="22.5" customHeight="1">
      <c r="B426" s="43"/>
      <c r="C426" s="204" t="s">
        <v>733</v>
      </c>
      <c r="D426" s="204" t="s">
        <v>182</v>
      </c>
      <c r="E426" s="205" t="s">
        <v>734</v>
      </c>
      <c r="F426" s="206" t="s">
        <v>735</v>
      </c>
      <c r="G426" s="207" t="s">
        <v>727</v>
      </c>
      <c r="H426" s="208">
        <v>13</v>
      </c>
      <c r="I426" s="209"/>
      <c r="J426" s="210">
        <f t="shared" si="0"/>
        <v>0</v>
      </c>
      <c r="K426" s="206" t="s">
        <v>186</v>
      </c>
      <c r="L426" s="63"/>
      <c r="M426" s="211" t="s">
        <v>34</v>
      </c>
      <c r="N426" s="212" t="s">
        <v>49</v>
      </c>
      <c r="O426" s="44"/>
      <c r="P426" s="213">
        <f t="shared" si="1"/>
        <v>0</v>
      </c>
      <c r="Q426" s="213">
        <v>0</v>
      </c>
      <c r="R426" s="213">
        <f t="shared" si="2"/>
        <v>0</v>
      </c>
      <c r="S426" s="213">
        <v>8.7999999999999995E-2</v>
      </c>
      <c r="T426" s="214">
        <f t="shared" si="3"/>
        <v>1.1439999999999999</v>
      </c>
      <c r="AR426" s="25" t="s">
        <v>337</v>
      </c>
      <c r="AT426" s="25" t="s">
        <v>182</v>
      </c>
      <c r="AU426" s="25" t="s">
        <v>88</v>
      </c>
      <c r="AY426" s="25" t="s">
        <v>179</v>
      </c>
      <c r="BE426" s="215">
        <f t="shared" si="4"/>
        <v>0</v>
      </c>
      <c r="BF426" s="215">
        <f t="shared" si="5"/>
        <v>0</v>
      </c>
      <c r="BG426" s="215">
        <f t="shared" si="6"/>
        <v>0</v>
      </c>
      <c r="BH426" s="215">
        <f t="shared" si="7"/>
        <v>0</v>
      </c>
      <c r="BI426" s="215">
        <f t="shared" si="8"/>
        <v>0</v>
      </c>
      <c r="BJ426" s="25" t="s">
        <v>86</v>
      </c>
      <c r="BK426" s="215">
        <f t="shared" si="9"/>
        <v>0</v>
      </c>
      <c r="BL426" s="25" t="s">
        <v>337</v>
      </c>
      <c r="BM426" s="25" t="s">
        <v>736</v>
      </c>
    </row>
    <row r="427" spans="2:65" s="1" customFormat="1" ht="22.5" customHeight="1">
      <c r="B427" s="43"/>
      <c r="C427" s="204" t="s">
        <v>737</v>
      </c>
      <c r="D427" s="204" t="s">
        <v>182</v>
      </c>
      <c r="E427" s="205" t="s">
        <v>738</v>
      </c>
      <c r="F427" s="206" t="s">
        <v>739</v>
      </c>
      <c r="G427" s="207" t="s">
        <v>727</v>
      </c>
      <c r="H427" s="208">
        <v>13</v>
      </c>
      <c r="I427" s="209"/>
      <c r="J427" s="210">
        <f t="shared" si="0"/>
        <v>0</v>
      </c>
      <c r="K427" s="206" t="s">
        <v>186</v>
      </c>
      <c r="L427" s="63"/>
      <c r="M427" s="211" t="s">
        <v>34</v>
      </c>
      <c r="N427" s="212" t="s">
        <v>49</v>
      </c>
      <c r="O427" s="44"/>
      <c r="P427" s="213">
        <f t="shared" si="1"/>
        <v>0</v>
      </c>
      <c r="Q427" s="213">
        <v>0</v>
      </c>
      <c r="R427" s="213">
        <f t="shared" si="2"/>
        <v>0</v>
      </c>
      <c r="S427" s="213">
        <v>2.4500000000000001E-2</v>
      </c>
      <c r="T427" s="214">
        <f t="shared" si="3"/>
        <v>0.31850000000000001</v>
      </c>
      <c r="AR427" s="25" t="s">
        <v>337</v>
      </c>
      <c r="AT427" s="25" t="s">
        <v>182</v>
      </c>
      <c r="AU427" s="25" t="s">
        <v>88</v>
      </c>
      <c r="AY427" s="25" t="s">
        <v>179</v>
      </c>
      <c r="BE427" s="215">
        <f t="shared" si="4"/>
        <v>0</v>
      </c>
      <c r="BF427" s="215">
        <f t="shared" si="5"/>
        <v>0</v>
      </c>
      <c r="BG427" s="215">
        <f t="shared" si="6"/>
        <v>0</v>
      </c>
      <c r="BH427" s="215">
        <f t="shared" si="7"/>
        <v>0</v>
      </c>
      <c r="BI427" s="215">
        <f t="shared" si="8"/>
        <v>0</v>
      </c>
      <c r="BJ427" s="25" t="s">
        <v>86</v>
      </c>
      <c r="BK427" s="215">
        <f t="shared" si="9"/>
        <v>0</v>
      </c>
      <c r="BL427" s="25" t="s">
        <v>337</v>
      </c>
      <c r="BM427" s="25" t="s">
        <v>740</v>
      </c>
    </row>
    <row r="428" spans="2:65" s="1" customFormat="1" ht="22.5" customHeight="1">
      <c r="B428" s="43"/>
      <c r="C428" s="204" t="s">
        <v>741</v>
      </c>
      <c r="D428" s="204" t="s">
        <v>182</v>
      </c>
      <c r="E428" s="205" t="s">
        <v>742</v>
      </c>
      <c r="F428" s="206" t="s">
        <v>743</v>
      </c>
      <c r="G428" s="207" t="s">
        <v>727</v>
      </c>
      <c r="H428" s="208">
        <v>2</v>
      </c>
      <c r="I428" s="209"/>
      <c r="J428" s="210">
        <f t="shared" si="0"/>
        <v>0</v>
      </c>
      <c r="K428" s="206" t="s">
        <v>186</v>
      </c>
      <c r="L428" s="63"/>
      <c r="M428" s="211" t="s">
        <v>34</v>
      </c>
      <c r="N428" s="212" t="s">
        <v>49</v>
      </c>
      <c r="O428" s="44"/>
      <c r="P428" s="213">
        <f t="shared" si="1"/>
        <v>0</v>
      </c>
      <c r="Q428" s="213">
        <v>0</v>
      </c>
      <c r="R428" s="213">
        <f t="shared" si="2"/>
        <v>0</v>
      </c>
      <c r="S428" s="213">
        <v>1.8800000000000001E-2</v>
      </c>
      <c r="T428" s="214">
        <f t="shared" si="3"/>
        <v>3.7600000000000001E-2</v>
      </c>
      <c r="AR428" s="25" t="s">
        <v>337</v>
      </c>
      <c r="AT428" s="25" t="s">
        <v>182</v>
      </c>
      <c r="AU428" s="25" t="s">
        <v>88</v>
      </c>
      <c r="AY428" s="25" t="s">
        <v>179</v>
      </c>
      <c r="BE428" s="215">
        <f t="shared" si="4"/>
        <v>0</v>
      </c>
      <c r="BF428" s="215">
        <f t="shared" si="5"/>
        <v>0</v>
      </c>
      <c r="BG428" s="215">
        <f t="shared" si="6"/>
        <v>0</v>
      </c>
      <c r="BH428" s="215">
        <f t="shared" si="7"/>
        <v>0</v>
      </c>
      <c r="BI428" s="215">
        <f t="shared" si="8"/>
        <v>0</v>
      </c>
      <c r="BJ428" s="25" t="s">
        <v>86</v>
      </c>
      <c r="BK428" s="215">
        <f t="shared" si="9"/>
        <v>0</v>
      </c>
      <c r="BL428" s="25" t="s">
        <v>337</v>
      </c>
      <c r="BM428" s="25" t="s">
        <v>744</v>
      </c>
    </row>
    <row r="429" spans="2:65" s="1" customFormat="1" ht="22.5" customHeight="1">
      <c r="B429" s="43"/>
      <c r="C429" s="204" t="s">
        <v>745</v>
      </c>
      <c r="D429" s="204" t="s">
        <v>182</v>
      </c>
      <c r="E429" s="205" t="s">
        <v>746</v>
      </c>
      <c r="F429" s="206" t="s">
        <v>747</v>
      </c>
      <c r="G429" s="207" t="s">
        <v>283</v>
      </c>
      <c r="H429" s="208">
        <v>1</v>
      </c>
      <c r="I429" s="209"/>
      <c r="J429" s="210">
        <f t="shared" si="0"/>
        <v>0</v>
      </c>
      <c r="K429" s="206" t="s">
        <v>364</v>
      </c>
      <c r="L429" s="63"/>
      <c r="M429" s="211" t="s">
        <v>34</v>
      </c>
      <c r="N429" s="212" t="s">
        <v>49</v>
      </c>
      <c r="O429" s="44"/>
      <c r="P429" s="213">
        <f t="shared" si="1"/>
        <v>0</v>
      </c>
      <c r="Q429" s="213">
        <v>0</v>
      </c>
      <c r="R429" s="213">
        <f t="shared" si="2"/>
        <v>0</v>
      </c>
      <c r="S429" s="213">
        <v>0</v>
      </c>
      <c r="T429" s="214">
        <f t="shared" si="3"/>
        <v>0</v>
      </c>
      <c r="AR429" s="25" t="s">
        <v>337</v>
      </c>
      <c r="AT429" s="25" t="s">
        <v>182</v>
      </c>
      <c r="AU429" s="25" t="s">
        <v>88</v>
      </c>
      <c r="AY429" s="25" t="s">
        <v>179</v>
      </c>
      <c r="BE429" s="215">
        <f t="shared" si="4"/>
        <v>0</v>
      </c>
      <c r="BF429" s="215">
        <f t="shared" si="5"/>
        <v>0</v>
      </c>
      <c r="BG429" s="215">
        <f t="shared" si="6"/>
        <v>0</v>
      </c>
      <c r="BH429" s="215">
        <f t="shared" si="7"/>
        <v>0</v>
      </c>
      <c r="BI429" s="215">
        <f t="shared" si="8"/>
        <v>0</v>
      </c>
      <c r="BJ429" s="25" t="s">
        <v>86</v>
      </c>
      <c r="BK429" s="215">
        <f t="shared" si="9"/>
        <v>0</v>
      </c>
      <c r="BL429" s="25" t="s">
        <v>337</v>
      </c>
      <c r="BM429" s="25" t="s">
        <v>748</v>
      </c>
    </row>
    <row r="430" spans="2:65" s="11" customFormat="1" ht="29.85" customHeight="1">
      <c r="B430" s="187"/>
      <c r="C430" s="188"/>
      <c r="D430" s="201" t="s">
        <v>77</v>
      </c>
      <c r="E430" s="202" t="s">
        <v>749</v>
      </c>
      <c r="F430" s="202" t="s">
        <v>750</v>
      </c>
      <c r="G430" s="188"/>
      <c r="H430" s="188"/>
      <c r="I430" s="191"/>
      <c r="J430" s="203">
        <f>BK430</f>
        <v>0</v>
      </c>
      <c r="K430" s="188"/>
      <c r="L430" s="193"/>
      <c r="M430" s="194"/>
      <c r="N430" s="195"/>
      <c r="O430" s="195"/>
      <c r="P430" s="196">
        <f>SUM(P431:P487)</f>
        <v>0</v>
      </c>
      <c r="Q430" s="195"/>
      <c r="R430" s="196">
        <f>SUM(R431:R487)</f>
        <v>11.130556499999999</v>
      </c>
      <c r="S430" s="195"/>
      <c r="T430" s="197">
        <f>SUM(T431:T487)</f>
        <v>9.0731364599999988</v>
      </c>
      <c r="AR430" s="198" t="s">
        <v>88</v>
      </c>
      <c r="AT430" s="199" t="s">
        <v>77</v>
      </c>
      <c r="AU430" s="199" t="s">
        <v>86</v>
      </c>
      <c r="AY430" s="198" t="s">
        <v>179</v>
      </c>
      <c r="BK430" s="200">
        <f>SUM(BK431:BK487)</f>
        <v>0</v>
      </c>
    </row>
    <row r="431" spans="2:65" s="1" customFormat="1" ht="22.5" customHeight="1">
      <c r="B431" s="43"/>
      <c r="C431" s="204" t="s">
        <v>751</v>
      </c>
      <c r="D431" s="204" t="s">
        <v>182</v>
      </c>
      <c r="E431" s="205" t="s">
        <v>752</v>
      </c>
      <c r="F431" s="206" t="s">
        <v>753</v>
      </c>
      <c r="G431" s="207" t="s">
        <v>287</v>
      </c>
      <c r="H431" s="208">
        <v>99.07</v>
      </c>
      <c r="I431" s="209"/>
      <c r="J431" s="210">
        <f>ROUND(I431*H431,2)</f>
        <v>0</v>
      </c>
      <c r="K431" s="206" t="s">
        <v>186</v>
      </c>
      <c r="L431" s="63"/>
      <c r="M431" s="211" t="s">
        <v>34</v>
      </c>
      <c r="N431" s="212" t="s">
        <v>49</v>
      </c>
      <c r="O431" s="44"/>
      <c r="P431" s="213">
        <f>O431*H431</f>
        <v>0</v>
      </c>
      <c r="Q431" s="213">
        <v>2.819E-2</v>
      </c>
      <c r="R431" s="213">
        <f>Q431*H431</f>
        <v>2.7927833</v>
      </c>
      <c r="S431" s="213">
        <v>0</v>
      </c>
      <c r="T431" s="214">
        <f>S431*H431</f>
        <v>0</v>
      </c>
      <c r="AR431" s="25" t="s">
        <v>337</v>
      </c>
      <c r="AT431" s="25" t="s">
        <v>182</v>
      </c>
      <c r="AU431" s="25" t="s">
        <v>88</v>
      </c>
      <c r="AY431" s="25" t="s">
        <v>179</v>
      </c>
      <c r="BE431" s="215">
        <f>IF(N431="základní",J431,0)</f>
        <v>0</v>
      </c>
      <c r="BF431" s="215">
        <f>IF(N431="snížená",J431,0)</f>
        <v>0</v>
      </c>
      <c r="BG431" s="215">
        <f>IF(N431="zákl. přenesená",J431,0)</f>
        <v>0</v>
      </c>
      <c r="BH431" s="215">
        <f>IF(N431="sníž. přenesená",J431,0)</f>
        <v>0</v>
      </c>
      <c r="BI431" s="215">
        <f>IF(N431="nulová",J431,0)</f>
        <v>0</v>
      </c>
      <c r="BJ431" s="25" t="s">
        <v>86</v>
      </c>
      <c r="BK431" s="215">
        <f>ROUND(I431*H431,2)</f>
        <v>0</v>
      </c>
      <c r="BL431" s="25" t="s">
        <v>337</v>
      </c>
      <c r="BM431" s="25" t="s">
        <v>754</v>
      </c>
    </row>
    <row r="432" spans="2:65" s="12" customFormat="1" ht="13.5">
      <c r="B432" s="226"/>
      <c r="C432" s="227"/>
      <c r="D432" s="219" t="s">
        <v>277</v>
      </c>
      <c r="E432" s="228" t="s">
        <v>34</v>
      </c>
      <c r="F432" s="229" t="s">
        <v>278</v>
      </c>
      <c r="G432" s="227"/>
      <c r="H432" s="230" t="s">
        <v>34</v>
      </c>
      <c r="I432" s="231"/>
      <c r="J432" s="227"/>
      <c r="K432" s="227"/>
      <c r="L432" s="232"/>
      <c r="M432" s="233"/>
      <c r="N432" s="234"/>
      <c r="O432" s="234"/>
      <c r="P432" s="234"/>
      <c r="Q432" s="234"/>
      <c r="R432" s="234"/>
      <c r="S432" s="234"/>
      <c r="T432" s="235"/>
      <c r="AT432" s="236" t="s">
        <v>277</v>
      </c>
      <c r="AU432" s="236" t="s">
        <v>88</v>
      </c>
      <c r="AV432" s="12" t="s">
        <v>86</v>
      </c>
      <c r="AW432" s="12" t="s">
        <v>41</v>
      </c>
      <c r="AX432" s="12" t="s">
        <v>78</v>
      </c>
      <c r="AY432" s="236" t="s">
        <v>179</v>
      </c>
    </row>
    <row r="433" spans="2:65" s="13" customFormat="1" ht="13.5">
      <c r="B433" s="237"/>
      <c r="C433" s="238"/>
      <c r="D433" s="219" t="s">
        <v>277</v>
      </c>
      <c r="E433" s="239" t="s">
        <v>34</v>
      </c>
      <c r="F433" s="240" t="s">
        <v>755</v>
      </c>
      <c r="G433" s="238"/>
      <c r="H433" s="241">
        <v>99.07</v>
      </c>
      <c r="I433" s="242"/>
      <c r="J433" s="238"/>
      <c r="K433" s="238"/>
      <c r="L433" s="243"/>
      <c r="M433" s="244"/>
      <c r="N433" s="245"/>
      <c r="O433" s="245"/>
      <c r="P433" s="245"/>
      <c r="Q433" s="245"/>
      <c r="R433" s="245"/>
      <c r="S433" s="245"/>
      <c r="T433" s="246"/>
      <c r="AT433" s="247" t="s">
        <v>277</v>
      </c>
      <c r="AU433" s="247" t="s">
        <v>88</v>
      </c>
      <c r="AV433" s="13" t="s">
        <v>88</v>
      </c>
      <c r="AW433" s="13" t="s">
        <v>41</v>
      </c>
      <c r="AX433" s="13" t="s">
        <v>78</v>
      </c>
      <c r="AY433" s="247" t="s">
        <v>179</v>
      </c>
    </row>
    <row r="434" spans="2:65" s="14" customFormat="1" ht="13.5">
      <c r="B434" s="248"/>
      <c r="C434" s="249"/>
      <c r="D434" s="216" t="s">
        <v>277</v>
      </c>
      <c r="E434" s="250" t="s">
        <v>34</v>
      </c>
      <c r="F434" s="251" t="s">
        <v>280</v>
      </c>
      <c r="G434" s="249"/>
      <c r="H434" s="252">
        <v>99.07</v>
      </c>
      <c r="I434" s="253"/>
      <c r="J434" s="249"/>
      <c r="K434" s="249"/>
      <c r="L434" s="254"/>
      <c r="M434" s="255"/>
      <c r="N434" s="256"/>
      <c r="O434" s="256"/>
      <c r="P434" s="256"/>
      <c r="Q434" s="256"/>
      <c r="R434" s="256"/>
      <c r="S434" s="256"/>
      <c r="T434" s="257"/>
      <c r="AT434" s="258" t="s">
        <v>277</v>
      </c>
      <c r="AU434" s="258" t="s">
        <v>88</v>
      </c>
      <c r="AV434" s="14" t="s">
        <v>203</v>
      </c>
      <c r="AW434" s="14" t="s">
        <v>41</v>
      </c>
      <c r="AX434" s="14" t="s">
        <v>86</v>
      </c>
      <c r="AY434" s="258" t="s">
        <v>179</v>
      </c>
    </row>
    <row r="435" spans="2:65" s="1" customFormat="1" ht="31.5" customHeight="1">
      <c r="B435" s="43"/>
      <c r="C435" s="204" t="s">
        <v>756</v>
      </c>
      <c r="D435" s="204" t="s">
        <v>182</v>
      </c>
      <c r="E435" s="205" t="s">
        <v>757</v>
      </c>
      <c r="F435" s="206" t="s">
        <v>758</v>
      </c>
      <c r="G435" s="207" t="s">
        <v>287</v>
      </c>
      <c r="H435" s="208">
        <v>5.3</v>
      </c>
      <c r="I435" s="209"/>
      <c r="J435" s="210">
        <f>ROUND(I435*H435,2)</f>
        <v>0</v>
      </c>
      <c r="K435" s="206" t="s">
        <v>186</v>
      </c>
      <c r="L435" s="63"/>
      <c r="M435" s="211" t="s">
        <v>34</v>
      </c>
      <c r="N435" s="212" t="s">
        <v>49</v>
      </c>
      <c r="O435" s="44"/>
      <c r="P435" s="213">
        <f>O435*H435</f>
        <v>0</v>
      </c>
      <c r="Q435" s="213">
        <v>5.4019999999999999E-2</v>
      </c>
      <c r="R435" s="213">
        <f>Q435*H435</f>
        <v>0.286306</v>
      </c>
      <c r="S435" s="213">
        <v>0</v>
      </c>
      <c r="T435" s="214">
        <f>S435*H435</f>
        <v>0</v>
      </c>
      <c r="AR435" s="25" t="s">
        <v>337</v>
      </c>
      <c r="AT435" s="25" t="s">
        <v>182</v>
      </c>
      <c r="AU435" s="25" t="s">
        <v>88</v>
      </c>
      <c r="AY435" s="25" t="s">
        <v>179</v>
      </c>
      <c r="BE435" s="215">
        <f>IF(N435="základní",J435,0)</f>
        <v>0</v>
      </c>
      <c r="BF435" s="215">
        <f>IF(N435="snížená",J435,0)</f>
        <v>0</v>
      </c>
      <c r="BG435" s="215">
        <f>IF(N435="zákl. přenesená",J435,0)</f>
        <v>0</v>
      </c>
      <c r="BH435" s="215">
        <f>IF(N435="sníž. přenesená",J435,0)</f>
        <v>0</v>
      </c>
      <c r="BI435" s="215">
        <f>IF(N435="nulová",J435,0)</f>
        <v>0</v>
      </c>
      <c r="BJ435" s="25" t="s">
        <v>86</v>
      </c>
      <c r="BK435" s="215">
        <f>ROUND(I435*H435,2)</f>
        <v>0</v>
      </c>
      <c r="BL435" s="25" t="s">
        <v>337</v>
      </c>
      <c r="BM435" s="25" t="s">
        <v>759</v>
      </c>
    </row>
    <row r="436" spans="2:65" s="12" customFormat="1" ht="13.5">
      <c r="B436" s="226"/>
      <c r="C436" s="227"/>
      <c r="D436" s="219" t="s">
        <v>277</v>
      </c>
      <c r="E436" s="228" t="s">
        <v>34</v>
      </c>
      <c r="F436" s="229" t="s">
        <v>278</v>
      </c>
      <c r="G436" s="227"/>
      <c r="H436" s="230" t="s">
        <v>34</v>
      </c>
      <c r="I436" s="231"/>
      <c r="J436" s="227"/>
      <c r="K436" s="227"/>
      <c r="L436" s="232"/>
      <c r="M436" s="233"/>
      <c r="N436" s="234"/>
      <c r="O436" s="234"/>
      <c r="P436" s="234"/>
      <c r="Q436" s="234"/>
      <c r="R436" s="234"/>
      <c r="S436" s="234"/>
      <c r="T436" s="235"/>
      <c r="AT436" s="236" t="s">
        <v>277</v>
      </c>
      <c r="AU436" s="236" t="s">
        <v>88</v>
      </c>
      <c r="AV436" s="12" t="s">
        <v>86</v>
      </c>
      <c r="AW436" s="12" t="s">
        <v>41</v>
      </c>
      <c r="AX436" s="12" t="s">
        <v>78</v>
      </c>
      <c r="AY436" s="236" t="s">
        <v>179</v>
      </c>
    </row>
    <row r="437" spans="2:65" s="13" customFormat="1" ht="13.5">
      <c r="B437" s="237"/>
      <c r="C437" s="238"/>
      <c r="D437" s="219" t="s">
        <v>277</v>
      </c>
      <c r="E437" s="239" t="s">
        <v>34</v>
      </c>
      <c r="F437" s="240" t="s">
        <v>760</v>
      </c>
      <c r="G437" s="238"/>
      <c r="H437" s="241">
        <v>5.3</v>
      </c>
      <c r="I437" s="242"/>
      <c r="J437" s="238"/>
      <c r="K437" s="238"/>
      <c r="L437" s="243"/>
      <c r="M437" s="244"/>
      <c r="N437" s="245"/>
      <c r="O437" s="245"/>
      <c r="P437" s="245"/>
      <c r="Q437" s="245"/>
      <c r="R437" s="245"/>
      <c r="S437" s="245"/>
      <c r="T437" s="246"/>
      <c r="AT437" s="247" t="s">
        <v>277</v>
      </c>
      <c r="AU437" s="247" t="s">
        <v>88</v>
      </c>
      <c r="AV437" s="13" t="s">
        <v>88</v>
      </c>
      <c r="AW437" s="13" t="s">
        <v>41</v>
      </c>
      <c r="AX437" s="13" t="s">
        <v>78</v>
      </c>
      <c r="AY437" s="247" t="s">
        <v>179</v>
      </c>
    </row>
    <row r="438" spans="2:65" s="14" customFormat="1" ht="13.5">
      <c r="B438" s="248"/>
      <c r="C438" s="249"/>
      <c r="D438" s="216" t="s">
        <v>277</v>
      </c>
      <c r="E438" s="250" t="s">
        <v>34</v>
      </c>
      <c r="F438" s="251" t="s">
        <v>280</v>
      </c>
      <c r="G438" s="249"/>
      <c r="H438" s="252">
        <v>5.3</v>
      </c>
      <c r="I438" s="253"/>
      <c r="J438" s="249"/>
      <c r="K438" s="249"/>
      <c r="L438" s="254"/>
      <c r="M438" s="255"/>
      <c r="N438" s="256"/>
      <c r="O438" s="256"/>
      <c r="P438" s="256"/>
      <c r="Q438" s="256"/>
      <c r="R438" s="256"/>
      <c r="S438" s="256"/>
      <c r="T438" s="257"/>
      <c r="AT438" s="258" t="s">
        <v>277</v>
      </c>
      <c r="AU438" s="258" t="s">
        <v>88</v>
      </c>
      <c r="AV438" s="14" t="s">
        <v>203</v>
      </c>
      <c r="AW438" s="14" t="s">
        <v>41</v>
      </c>
      <c r="AX438" s="14" t="s">
        <v>86</v>
      </c>
      <c r="AY438" s="258" t="s">
        <v>179</v>
      </c>
    </row>
    <row r="439" spans="2:65" s="1" customFormat="1" ht="22.5" customHeight="1">
      <c r="B439" s="43"/>
      <c r="C439" s="204" t="s">
        <v>761</v>
      </c>
      <c r="D439" s="204" t="s">
        <v>182</v>
      </c>
      <c r="E439" s="205" t="s">
        <v>762</v>
      </c>
      <c r="F439" s="206" t="s">
        <v>763</v>
      </c>
      <c r="G439" s="207" t="s">
        <v>287</v>
      </c>
      <c r="H439" s="208">
        <v>208.74</v>
      </c>
      <c r="I439" s="209"/>
      <c r="J439" s="210">
        <f>ROUND(I439*H439,2)</f>
        <v>0</v>
      </c>
      <c r="K439" s="206" t="s">
        <v>186</v>
      </c>
      <c r="L439" s="63"/>
      <c r="M439" s="211" t="s">
        <v>34</v>
      </c>
      <c r="N439" s="212" t="s">
        <v>49</v>
      </c>
      <c r="O439" s="44"/>
      <c r="P439" s="213">
        <f>O439*H439</f>
        <v>0</v>
      </c>
      <c r="Q439" s="213">
        <v>2.0000000000000001E-4</v>
      </c>
      <c r="R439" s="213">
        <f>Q439*H439</f>
        <v>4.1748E-2</v>
      </c>
      <c r="S439" s="213">
        <v>0</v>
      </c>
      <c r="T439" s="214">
        <f>S439*H439</f>
        <v>0</v>
      </c>
      <c r="AR439" s="25" t="s">
        <v>337</v>
      </c>
      <c r="AT439" s="25" t="s">
        <v>182</v>
      </c>
      <c r="AU439" s="25" t="s">
        <v>88</v>
      </c>
      <c r="AY439" s="25" t="s">
        <v>179</v>
      </c>
      <c r="BE439" s="215">
        <f>IF(N439="základní",J439,0)</f>
        <v>0</v>
      </c>
      <c r="BF439" s="215">
        <f>IF(N439="snížená",J439,0)</f>
        <v>0</v>
      </c>
      <c r="BG439" s="215">
        <f>IF(N439="zákl. přenesená",J439,0)</f>
        <v>0</v>
      </c>
      <c r="BH439" s="215">
        <f>IF(N439="sníž. přenesená",J439,0)</f>
        <v>0</v>
      </c>
      <c r="BI439" s="215">
        <f>IF(N439="nulová",J439,0)</f>
        <v>0</v>
      </c>
      <c r="BJ439" s="25" t="s">
        <v>86</v>
      </c>
      <c r="BK439" s="215">
        <f>ROUND(I439*H439,2)</f>
        <v>0</v>
      </c>
      <c r="BL439" s="25" t="s">
        <v>337</v>
      </c>
      <c r="BM439" s="25" t="s">
        <v>764</v>
      </c>
    </row>
    <row r="440" spans="2:65" s="13" customFormat="1" ht="13.5">
      <c r="B440" s="237"/>
      <c r="C440" s="238"/>
      <c r="D440" s="219" t="s">
        <v>277</v>
      </c>
      <c r="E440" s="239" t="s">
        <v>34</v>
      </c>
      <c r="F440" s="240" t="s">
        <v>765</v>
      </c>
      <c r="G440" s="238"/>
      <c r="H440" s="241">
        <v>208.74</v>
      </c>
      <c r="I440" s="242"/>
      <c r="J440" s="238"/>
      <c r="K440" s="238"/>
      <c r="L440" s="243"/>
      <c r="M440" s="244"/>
      <c r="N440" s="245"/>
      <c r="O440" s="245"/>
      <c r="P440" s="245"/>
      <c r="Q440" s="245"/>
      <c r="R440" s="245"/>
      <c r="S440" s="245"/>
      <c r="T440" s="246"/>
      <c r="AT440" s="247" t="s">
        <v>277</v>
      </c>
      <c r="AU440" s="247" t="s">
        <v>88</v>
      </c>
      <c r="AV440" s="13" t="s">
        <v>88</v>
      </c>
      <c r="AW440" s="13" t="s">
        <v>41</v>
      </c>
      <c r="AX440" s="13" t="s">
        <v>78</v>
      </c>
      <c r="AY440" s="247" t="s">
        <v>179</v>
      </c>
    </row>
    <row r="441" spans="2:65" s="14" customFormat="1" ht="13.5">
      <c r="B441" s="248"/>
      <c r="C441" s="249"/>
      <c r="D441" s="216" t="s">
        <v>277</v>
      </c>
      <c r="E441" s="250" t="s">
        <v>34</v>
      </c>
      <c r="F441" s="251" t="s">
        <v>280</v>
      </c>
      <c r="G441" s="249"/>
      <c r="H441" s="252">
        <v>208.74</v>
      </c>
      <c r="I441" s="253"/>
      <c r="J441" s="249"/>
      <c r="K441" s="249"/>
      <c r="L441" s="254"/>
      <c r="M441" s="255"/>
      <c r="N441" s="256"/>
      <c r="O441" s="256"/>
      <c r="P441" s="256"/>
      <c r="Q441" s="256"/>
      <c r="R441" s="256"/>
      <c r="S441" s="256"/>
      <c r="T441" s="257"/>
      <c r="AT441" s="258" t="s">
        <v>277</v>
      </c>
      <c r="AU441" s="258" t="s">
        <v>88</v>
      </c>
      <c r="AV441" s="14" t="s">
        <v>203</v>
      </c>
      <c r="AW441" s="14" t="s">
        <v>41</v>
      </c>
      <c r="AX441" s="14" t="s">
        <v>86</v>
      </c>
      <c r="AY441" s="258" t="s">
        <v>179</v>
      </c>
    </row>
    <row r="442" spans="2:65" s="1" customFormat="1" ht="22.5" customHeight="1">
      <c r="B442" s="43"/>
      <c r="C442" s="204" t="s">
        <v>766</v>
      </c>
      <c r="D442" s="204" t="s">
        <v>182</v>
      </c>
      <c r="E442" s="205" t="s">
        <v>767</v>
      </c>
      <c r="F442" s="206" t="s">
        <v>768</v>
      </c>
      <c r="G442" s="207" t="s">
        <v>287</v>
      </c>
      <c r="H442" s="208">
        <v>208.74</v>
      </c>
      <c r="I442" s="209"/>
      <c r="J442" s="210">
        <f>ROUND(I442*H442,2)</f>
        <v>0</v>
      </c>
      <c r="K442" s="206" t="s">
        <v>186</v>
      </c>
      <c r="L442" s="63"/>
      <c r="M442" s="211" t="s">
        <v>34</v>
      </c>
      <c r="N442" s="212" t="s">
        <v>49</v>
      </c>
      <c r="O442" s="44"/>
      <c r="P442" s="213">
        <f>O442*H442</f>
        <v>0</v>
      </c>
      <c r="Q442" s="213">
        <v>2.0000000000000001E-4</v>
      </c>
      <c r="R442" s="213">
        <f>Q442*H442</f>
        <v>4.1748E-2</v>
      </c>
      <c r="S442" s="213">
        <v>0</v>
      </c>
      <c r="T442" s="214">
        <f>S442*H442</f>
        <v>0</v>
      </c>
      <c r="AR442" s="25" t="s">
        <v>337</v>
      </c>
      <c r="AT442" s="25" t="s">
        <v>182</v>
      </c>
      <c r="AU442" s="25" t="s">
        <v>88</v>
      </c>
      <c r="AY442" s="25" t="s">
        <v>179</v>
      </c>
      <c r="BE442" s="215">
        <f>IF(N442="základní",J442,0)</f>
        <v>0</v>
      </c>
      <c r="BF442" s="215">
        <f>IF(N442="snížená",J442,0)</f>
        <v>0</v>
      </c>
      <c r="BG442" s="215">
        <f>IF(N442="zákl. přenesená",J442,0)</f>
        <v>0</v>
      </c>
      <c r="BH442" s="215">
        <f>IF(N442="sníž. přenesená",J442,0)</f>
        <v>0</v>
      </c>
      <c r="BI442" s="215">
        <f>IF(N442="nulová",J442,0)</f>
        <v>0</v>
      </c>
      <c r="BJ442" s="25" t="s">
        <v>86</v>
      </c>
      <c r="BK442" s="215">
        <f>ROUND(I442*H442,2)</f>
        <v>0</v>
      </c>
      <c r="BL442" s="25" t="s">
        <v>337</v>
      </c>
      <c r="BM442" s="25" t="s">
        <v>769</v>
      </c>
    </row>
    <row r="443" spans="2:65" s="1" customFormat="1" ht="22.5" customHeight="1">
      <c r="B443" s="43"/>
      <c r="C443" s="204" t="s">
        <v>770</v>
      </c>
      <c r="D443" s="204" t="s">
        <v>182</v>
      </c>
      <c r="E443" s="205" t="s">
        <v>771</v>
      </c>
      <c r="F443" s="206" t="s">
        <v>772</v>
      </c>
      <c r="G443" s="207" t="s">
        <v>287</v>
      </c>
      <c r="H443" s="208">
        <v>266.00700000000001</v>
      </c>
      <c r="I443" s="209"/>
      <c r="J443" s="210">
        <f>ROUND(I443*H443,2)</f>
        <v>0</v>
      </c>
      <c r="K443" s="206" t="s">
        <v>186</v>
      </c>
      <c r="L443" s="63"/>
      <c r="M443" s="211" t="s">
        <v>34</v>
      </c>
      <c r="N443" s="212" t="s">
        <v>49</v>
      </c>
      <c r="O443" s="44"/>
      <c r="P443" s="213">
        <f>O443*H443</f>
        <v>0</v>
      </c>
      <c r="Q443" s="213">
        <v>1.67E-2</v>
      </c>
      <c r="R443" s="213">
        <f>Q443*H443</f>
        <v>4.4423168999999998</v>
      </c>
      <c r="S443" s="213">
        <v>0</v>
      </c>
      <c r="T443" s="214">
        <f>S443*H443</f>
        <v>0</v>
      </c>
      <c r="AR443" s="25" t="s">
        <v>337</v>
      </c>
      <c r="AT443" s="25" t="s">
        <v>182</v>
      </c>
      <c r="AU443" s="25" t="s">
        <v>88</v>
      </c>
      <c r="AY443" s="25" t="s">
        <v>179</v>
      </c>
      <c r="BE443" s="215">
        <f>IF(N443="základní",J443,0)</f>
        <v>0</v>
      </c>
      <c r="BF443" s="215">
        <f>IF(N443="snížená",J443,0)</f>
        <v>0</v>
      </c>
      <c r="BG443" s="215">
        <f>IF(N443="zákl. přenesená",J443,0)</f>
        <v>0</v>
      </c>
      <c r="BH443" s="215">
        <f>IF(N443="sníž. přenesená",J443,0)</f>
        <v>0</v>
      </c>
      <c r="BI443" s="215">
        <f>IF(N443="nulová",J443,0)</f>
        <v>0</v>
      </c>
      <c r="BJ443" s="25" t="s">
        <v>86</v>
      </c>
      <c r="BK443" s="215">
        <f>ROUND(I443*H443,2)</f>
        <v>0</v>
      </c>
      <c r="BL443" s="25" t="s">
        <v>337</v>
      </c>
      <c r="BM443" s="25" t="s">
        <v>773</v>
      </c>
    </row>
    <row r="444" spans="2:65" s="12" customFormat="1" ht="13.5">
      <c r="B444" s="226"/>
      <c r="C444" s="227"/>
      <c r="D444" s="219" t="s">
        <v>277</v>
      </c>
      <c r="E444" s="228" t="s">
        <v>34</v>
      </c>
      <c r="F444" s="229" t="s">
        <v>278</v>
      </c>
      <c r="G444" s="227"/>
      <c r="H444" s="230" t="s">
        <v>34</v>
      </c>
      <c r="I444" s="231"/>
      <c r="J444" s="227"/>
      <c r="K444" s="227"/>
      <c r="L444" s="232"/>
      <c r="M444" s="233"/>
      <c r="N444" s="234"/>
      <c r="O444" s="234"/>
      <c r="P444" s="234"/>
      <c r="Q444" s="234"/>
      <c r="R444" s="234"/>
      <c r="S444" s="234"/>
      <c r="T444" s="235"/>
      <c r="AT444" s="236" t="s">
        <v>277</v>
      </c>
      <c r="AU444" s="236" t="s">
        <v>88</v>
      </c>
      <c r="AV444" s="12" t="s">
        <v>86</v>
      </c>
      <c r="AW444" s="12" t="s">
        <v>41</v>
      </c>
      <c r="AX444" s="12" t="s">
        <v>78</v>
      </c>
      <c r="AY444" s="236" t="s">
        <v>179</v>
      </c>
    </row>
    <row r="445" spans="2:65" s="13" customFormat="1" ht="13.5">
      <c r="B445" s="237"/>
      <c r="C445" s="238"/>
      <c r="D445" s="219" t="s">
        <v>277</v>
      </c>
      <c r="E445" s="239" t="s">
        <v>34</v>
      </c>
      <c r="F445" s="240" t="s">
        <v>774</v>
      </c>
      <c r="G445" s="238"/>
      <c r="H445" s="241">
        <v>266.00700000000001</v>
      </c>
      <c r="I445" s="242"/>
      <c r="J445" s="238"/>
      <c r="K445" s="238"/>
      <c r="L445" s="243"/>
      <c r="M445" s="244"/>
      <c r="N445" s="245"/>
      <c r="O445" s="245"/>
      <c r="P445" s="245"/>
      <c r="Q445" s="245"/>
      <c r="R445" s="245"/>
      <c r="S445" s="245"/>
      <c r="T445" s="246"/>
      <c r="AT445" s="247" t="s">
        <v>277</v>
      </c>
      <c r="AU445" s="247" t="s">
        <v>88</v>
      </c>
      <c r="AV445" s="13" t="s">
        <v>88</v>
      </c>
      <c r="AW445" s="13" t="s">
        <v>41</v>
      </c>
      <c r="AX445" s="13" t="s">
        <v>78</v>
      </c>
      <c r="AY445" s="247" t="s">
        <v>179</v>
      </c>
    </row>
    <row r="446" spans="2:65" s="14" customFormat="1" ht="13.5">
      <c r="B446" s="248"/>
      <c r="C446" s="249"/>
      <c r="D446" s="216" t="s">
        <v>277</v>
      </c>
      <c r="E446" s="250" t="s">
        <v>34</v>
      </c>
      <c r="F446" s="251" t="s">
        <v>280</v>
      </c>
      <c r="G446" s="249"/>
      <c r="H446" s="252">
        <v>266.00700000000001</v>
      </c>
      <c r="I446" s="253"/>
      <c r="J446" s="249"/>
      <c r="K446" s="249"/>
      <c r="L446" s="254"/>
      <c r="M446" s="255"/>
      <c r="N446" s="256"/>
      <c r="O446" s="256"/>
      <c r="P446" s="256"/>
      <c r="Q446" s="256"/>
      <c r="R446" s="256"/>
      <c r="S446" s="256"/>
      <c r="T446" s="257"/>
      <c r="AT446" s="258" t="s">
        <v>277</v>
      </c>
      <c r="AU446" s="258" t="s">
        <v>88</v>
      </c>
      <c r="AV446" s="14" t="s">
        <v>203</v>
      </c>
      <c r="AW446" s="14" t="s">
        <v>41</v>
      </c>
      <c r="AX446" s="14" t="s">
        <v>86</v>
      </c>
      <c r="AY446" s="258" t="s">
        <v>179</v>
      </c>
    </row>
    <row r="447" spans="2:65" s="1" customFormat="1" ht="22.5" customHeight="1">
      <c r="B447" s="43"/>
      <c r="C447" s="204" t="s">
        <v>775</v>
      </c>
      <c r="D447" s="204" t="s">
        <v>182</v>
      </c>
      <c r="E447" s="205" t="s">
        <v>776</v>
      </c>
      <c r="F447" s="206" t="s">
        <v>777</v>
      </c>
      <c r="G447" s="207" t="s">
        <v>287</v>
      </c>
      <c r="H447" s="208">
        <v>25.096</v>
      </c>
      <c r="I447" s="209"/>
      <c r="J447" s="210">
        <f>ROUND(I447*H447,2)</f>
        <v>0</v>
      </c>
      <c r="K447" s="206" t="s">
        <v>186</v>
      </c>
      <c r="L447" s="63"/>
      <c r="M447" s="211" t="s">
        <v>34</v>
      </c>
      <c r="N447" s="212" t="s">
        <v>49</v>
      </c>
      <c r="O447" s="44"/>
      <c r="P447" s="213">
        <f>O447*H447</f>
        <v>0</v>
      </c>
      <c r="Q447" s="213">
        <v>1.6990000000000002E-2</v>
      </c>
      <c r="R447" s="213">
        <f>Q447*H447</f>
        <v>0.42638104000000004</v>
      </c>
      <c r="S447" s="213">
        <v>0</v>
      </c>
      <c r="T447" s="214">
        <f>S447*H447</f>
        <v>0</v>
      </c>
      <c r="AR447" s="25" t="s">
        <v>337</v>
      </c>
      <c r="AT447" s="25" t="s">
        <v>182</v>
      </c>
      <c r="AU447" s="25" t="s">
        <v>88</v>
      </c>
      <c r="AY447" s="25" t="s">
        <v>179</v>
      </c>
      <c r="BE447" s="215">
        <f>IF(N447="základní",J447,0)</f>
        <v>0</v>
      </c>
      <c r="BF447" s="215">
        <f>IF(N447="snížená",J447,0)</f>
        <v>0</v>
      </c>
      <c r="BG447" s="215">
        <f>IF(N447="zákl. přenesená",J447,0)</f>
        <v>0</v>
      </c>
      <c r="BH447" s="215">
        <f>IF(N447="sníž. přenesená",J447,0)</f>
        <v>0</v>
      </c>
      <c r="BI447" s="215">
        <f>IF(N447="nulová",J447,0)</f>
        <v>0</v>
      </c>
      <c r="BJ447" s="25" t="s">
        <v>86</v>
      </c>
      <c r="BK447" s="215">
        <f>ROUND(I447*H447,2)</f>
        <v>0</v>
      </c>
      <c r="BL447" s="25" t="s">
        <v>337</v>
      </c>
      <c r="BM447" s="25" t="s">
        <v>778</v>
      </c>
    </row>
    <row r="448" spans="2:65" s="12" customFormat="1" ht="13.5">
      <c r="B448" s="226"/>
      <c r="C448" s="227"/>
      <c r="D448" s="219" t="s">
        <v>277</v>
      </c>
      <c r="E448" s="228" t="s">
        <v>34</v>
      </c>
      <c r="F448" s="229" t="s">
        <v>278</v>
      </c>
      <c r="G448" s="227"/>
      <c r="H448" s="230" t="s">
        <v>34</v>
      </c>
      <c r="I448" s="231"/>
      <c r="J448" s="227"/>
      <c r="K448" s="227"/>
      <c r="L448" s="232"/>
      <c r="M448" s="233"/>
      <c r="N448" s="234"/>
      <c r="O448" s="234"/>
      <c r="P448" s="234"/>
      <c r="Q448" s="234"/>
      <c r="R448" s="234"/>
      <c r="S448" s="234"/>
      <c r="T448" s="235"/>
      <c r="AT448" s="236" t="s">
        <v>277</v>
      </c>
      <c r="AU448" s="236" t="s">
        <v>88</v>
      </c>
      <c r="AV448" s="12" t="s">
        <v>86</v>
      </c>
      <c r="AW448" s="12" t="s">
        <v>41</v>
      </c>
      <c r="AX448" s="12" t="s">
        <v>78</v>
      </c>
      <c r="AY448" s="236" t="s">
        <v>179</v>
      </c>
    </row>
    <row r="449" spans="2:65" s="13" customFormat="1" ht="13.5">
      <c r="B449" s="237"/>
      <c r="C449" s="238"/>
      <c r="D449" s="219" t="s">
        <v>277</v>
      </c>
      <c r="E449" s="239" t="s">
        <v>34</v>
      </c>
      <c r="F449" s="240" t="s">
        <v>779</v>
      </c>
      <c r="G449" s="238"/>
      <c r="H449" s="241">
        <v>25.096</v>
      </c>
      <c r="I449" s="242"/>
      <c r="J449" s="238"/>
      <c r="K449" s="238"/>
      <c r="L449" s="243"/>
      <c r="M449" s="244"/>
      <c r="N449" s="245"/>
      <c r="O449" s="245"/>
      <c r="P449" s="245"/>
      <c r="Q449" s="245"/>
      <c r="R449" s="245"/>
      <c r="S449" s="245"/>
      <c r="T449" s="246"/>
      <c r="AT449" s="247" t="s">
        <v>277</v>
      </c>
      <c r="AU449" s="247" t="s">
        <v>88</v>
      </c>
      <c r="AV449" s="13" t="s">
        <v>88</v>
      </c>
      <c r="AW449" s="13" t="s">
        <v>41</v>
      </c>
      <c r="AX449" s="13" t="s">
        <v>78</v>
      </c>
      <c r="AY449" s="247" t="s">
        <v>179</v>
      </c>
    </row>
    <row r="450" spans="2:65" s="14" customFormat="1" ht="13.5">
      <c r="B450" s="248"/>
      <c r="C450" s="249"/>
      <c r="D450" s="216" t="s">
        <v>277</v>
      </c>
      <c r="E450" s="250" t="s">
        <v>34</v>
      </c>
      <c r="F450" s="251" t="s">
        <v>280</v>
      </c>
      <c r="G450" s="249"/>
      <c r="H450" s="252">
        <v>25.096</v>
      </c>
      <c r="I450" s="253"/>
      <c r="J450" s="249"/>
      <c r="K450" s="249"/>
      <c r="L450" s="254"/>
      <c r="M450" s="255"/>
      <c r="N450" s="256"/>
      <c r="O450" s="256"/>
      <c r="P450" s="256"/>
      <c r="Q450" s="256"/>
      <c r="R450" s="256"/>
      <c r="S450" s="256"/>
      <c r="T450" s="257"/>
      <c r="AT450" s="258" t="s">
        <v>277</v>
      </c>
      <c r="AU450" s="258" t="s">
        <v>88</v>
      </c>
      <c r="AV450" s="14" t="s">
        <v>203</v>
      </c>
      <c r="AW450" s="14" t="s">
        <v>41</v>
      </c>
      <c r="AX450" s="14" t="s">
        <v>86</v>
      </c>
      <c r="AY450" s="258" t="s">
        <v>179</v>
      </c>
    </row>
    <row r="451" spans="2:65" s="1" customFormat="1" ht="22.5" customHeight="1">
      <c r="B451" s="43"/>
      <c r="C451" s="204" t="s">
        <v>780</v>
      </c>
      <c r="D451" s="204" t="s">
        <v>182</v>
      </c>
      <c r="E451" s="205" t="s">
        <v>781</v>
      </c>
      <c r="F451" s="206" t="s">
        <v>782</v>
      </c>
      <c r="G451" s="207" t="s">
        <v>287</v>
      </c>
      <c r="H451" s="208">
        <v>291.10300000000001</v>
      </c>
      <c r="I451" s="209"/>
      <c r="J451" s="210">
        <f>ROUND(I451*H451,2)</f>
        <v>0</v>
      </c>
      <c r="K451" s="206" t="s">
        <v>186</v>
      </c>
      <c r="L451" s="63"/>
      <c r="M451" s="211" t="s">
        <v>34</v>
      </c>
      <c r="N451" s="212" t="s">
        <v>49</v>
      </c>
      <c r="O451" s="44"/>
      <c r="P451" s="213">
        <f>O451*H451</f>
        <v>0</v>
      </c>
      <c r="Q451" s="213">
        <v>1E-4</v>
      </c>
      <c r="R451" s="213">
        <f>Q451*H451</f>
        <v>2.9110300000000002E-2</v>
      </c>
      <c r="S451" s="213">
        <v>0</v>
      </c>
      <c r="T451" s="214">
        <f>S451*H451</f>
        <v>0</v>
      </c>
      <c r="AR451" s="25" t="s">
        <v>337</v>
      </c>
      <c r="AT451" s="25" t="s">
        <v>182</v>
      </c>
      <c r="AU451" s="25" t="s">
        <v>88</v>
      </c>
      <c r="AY451" s="25" t="s">
        <v>179</v>
      </c>
      <c r="BE451" s="215">
        <f>IF(N451="základní",J451,0)</f>
        <v>0</v>
      </c>
      <c r="BF451" s="215">
        <f>IF(N451="snížená",J451,0)</f>
        <v>0</v>
      </c>
      <c r="BG451" s="215">
        <f>IF(N451="zákl. přenesená",J451,0)</f>
        <v>0</v>
      </c>
      <c r="BH451" s="215">
        <f>IF(N451="sníž. přenesená",J451,0)</f>
        <v>0</v>
      </c>
      <c r="BI451" s="215">
        <f>IF(N451="nulová",J451,0)</f>
        <v>0</v>
      </c>
      <c r="BJ451" s="25" t="s">
        <v>86</v>
      </c>
      <c r="BK451" s="215">
        <f>ROUND(I451*H451,2)</f>
        <v>0</v>
      </c>
      <c r="BL451" s="25" t="s">
        <v>337</v>
      </c>
      <c r="BM451" s="25" t="s">
        <v>783</v>
      </c>
    </row>
    <row r="452" spans="2:65" s="13" customFormat="1" ht="13.5">
      <c r="B452" s="237"/>
      <c r="C452" s="238"/>
      <c r="D452" s="219" t="s">
        <v>277</v>
      </c>
      <c r="E452" s="239" t="s">
        <v>34</v>
      </c>
      <c r="F452" s="240" t="s">
        <v>784</v>
      </c>
      <c r="G452" s="238"/>
      <c r="H452" s="241">
        <v>291.10300000000001</v>
      </c>
      <c r="I452" s="242"/>
      <c r="J452" s="238"/>
      <c r="K452" s="238"/>
      <c r="L452" s="243"/>
      <c r="M452" s="244"/>
      <c r="N452" s="245"/>
      <c r="O452" s="245"/>
      <c r="P452" s="245"/>
      <c r="Q452" s="245"/>
      <c r="R452" s="245"/>
      <c r="S452" s="245"/>
      <c r="T452" s="246"/>
      <c r="AT452" s="247" t="s">
        <v>277</v>
      </c>
      <c r="AU452" s="247" t="s">
        <v>88</v>
      </c>
      <c r="AV452" s="13" t="s">
        <v>88</v>
      </c>
      <c r="AW452" s="13" t="s">
        <v>41</v>
      </c>
      <c r="AX452" s="13" t="s">
        <v>78</v>
      </c>
      <c r="AY452" s="247" t="s">
        <v>179</v>
      </c>
    </row>
    <row r="453" spans="2:65" s="14" customFormat="1" ht="13.5">
      <c r="B453" s="248"/>
      <c r="C453" s="249"/>
      <c r="D453" s="216" t="s">
        <v>277</v>
      </c>
      <c r="E453" s="250" t="s">
        <v>34</v>
      </c>
      <c r="F453" s="251" t="s">
        <v>280</v>
      </c>
      <c r="G453" s="249"/>
      <c r="H453" s="252">
        <v>291.10300000000001</v>
      </c>
      <c r="I453" s="253"/>
      <c r="J453" s="249"/>
      <c r="K453" s="249"/>
      <c r="L453" s="254"/>
      <c r="M453" s="255"/>
      <c r="N453" s="256"/>
      <c r="O453" s="256"/>
      <c r="P453" s="256"/>
      <c r="Q453" s="256"/>
      <c r="R453" s="256"/>
      <c r="S453" s="256"/>
      <c r="T453" s="257"/>
      <c r="AT453" s="258" t="s">
        <v>277</v>
      </c>
      <c r="AU453" s="258" t="s">
        <v>88</v>
      </c>
      <c r="AV453" s="14" t="s">
        <v>203</v>
      </c>
      <c r="AW453" s="14" t="s">
        <v>41</v>
      </c>
      <c r="AX453" s="14" t="s">
        <v>86</v>
      </c>
      <c r="AY453" s="258" t="s">
        <v>179</v>
      </c>
    </row>
    <row r="454" spans="2:65" s="1" customFormat="1" ht="22.5" customHeight="1">
      <c r="B454" s="43"/>
      <c r="C454" s="204" t="s">
        <v>785</v>
      </c>
      <c r="D454" s="204" t="s">
        <v>182</v>
      </c>
      <c r="E454" s="205" t="s">
        <v>786</v>
      </c>
      <c r="F454" s="206" t="s">
        <v>787</v>
      </c>
      <c r="G454" s="207" t="s">
        <v>287</v>
      </c>
      <c r="H454" s="208">
        <v>291.10300000000001</v>
      </c>
      <c r="I454" s="209"/>
      <c r="J454" s="210">
        <f>ROUND(I454*H454,2)</f>
        <v>0</v>
      </c>
      <c r="K454" s="206" t="s">
        <v>186</v>
      </c>
      <c r="L454" s="63"/>
      <c r="M454" s="211" t="s">
        <v>34</v>
      </c>
      <c r="N454" s="212" t="s">
        <v>49</v>
      </c>
      <c r="O454" s="44"/>
      <c r="P454" s="213">
        <f>O454*H454</f>
        <v>0</v>
      </c>
      <c r="Q454" s="213">
        <v>1E-4</v>
      </c>
      <c r="R454" s="213">
        <f>Q454*H454</f>
        <v>2.9110300000000002E-2</v>
      </c>
      <c r="S454" s="213">
        <v>0</v>
      </c>
      <c r="T454" s="214">
        <f>S454*H454</f>
        <v>0</v>
      </c>
      <c r="AR454" s="25" t="s">
        <v>337</v>
      </c>
      <c r="AT454" s="25" t="s">
        <v>182</v>
      </c>
      <c r="AU454" s="25" t="s">
        <v>88</v>
      </c>
      <c r="AY454" s="25" t="s">
        <v>179</v>
      </c>
      <c r="BE454" s="215">
        <f>IF(N454="základní",J454,0)</f>
        <v>0</v>
      </c>
      <c r="BF454" s="215">
        <f>IF(N454="snížená",J454,0)</f>
        <v>0</v>
      </c>
      <c r="BG454" s="215">
        <f>IF(N454="zákl. přenesená",J454,0)</f>
        <v>0</v>
      </c>
      <c r="BH454" s="215">
        <f>IF(N454="sníž. přenesená",J454,0)</f>
        <v>0</v>
      </c>
      <c r="BI454" s="215">
        <f>IF(N454="nulová",J454,0)</f>
        <v>0</v>
      </c>
      <c r="BJ454" s="25" t="s">
        <v>86</v>
      </c>
      <c r="BK454" s="215">
        <f>ROUND(I454*H454,2)</f>
        <v>0</v>
      </c>
      <c r="BL454" s="25" t="s">
        <v>337</v>
      </c>
      <c r="BM454" s="25" t="s">
        <v>788</v>
      </c>
    </row>
    <row r="455" spans="2:65" s="1" customFormat="1" ht="31.5" customHeight="1">
      <c r="B455" s="43"/>
      <c r="C455" s="204" t="s">
        <v>789</v>
      </c>
      <c r="D455" s="204" t="s">
        <v>182</v>
      </c>
      <c r="E455" s="205" t="s">
        <v>790</v>
      </c>
      <c r="F455" s="206" t="s">
        <v>791</v>
      </c>
      <c r="G455" s="207" t="s">
        <v>287</v>
      </c>
      <c r="H455" s="208">
        <v>411.96899999999999</v>
      </c>
      <c r="I455" s="209"/>
      <c r="J455" s="210">
        <f>ROUND(I455*H455,2)</f>
        <v>0</v>
      </c>
      <c r="K455" s="206" t="s">
        <v>186</v>
      </c>
      <c r="L455" s="63"/>
      <c r="M455" s="211" t="s">
        <v>34</v>
      </c>
      <c r="N455" s="212" t="s">
        <v>49</v>
      </c>
      <c r="O455" s="44"/>
      <c r="P455" s="213">
        <f>O455*H455</f>
        <v>0</v>
      </c>
      <c r="Q455" s="213">
        <v>0</v>
      </c>
      <c r="R455" s="213">
        <f>Q455*H455</f>
        <v>0</v>
      </c>
      <c r="S455" s="213">
        <v>1.8339999999999999E-2</v>
      </c>
      <c r="T455" s="214">
        <f>S455*H455</f>
        <v>7.5555114599999991</v>
      </c>
      <c r="AR455" s="25" t="s">
        <v>337</v>
      </c>
      <c r="AT455" s="25" t="s">
        <v>182</v>
      </c>
      <c r="AU455" s="25" t="s">
        <v>88</v>
      </c>
      <c r="AY455" s="25" t="s">
        <v>179</v>
      </c>
      <c r="BE455" s="215">
        <f>IF(N455="základní",J455,0)</f>
        <v>0</v>
      </c>
      <c r="BF455" s="215">
        <f>IF(N455="snížená",J455,0)</f>
        <v>0</v>
      </c>
      <c r="BG455" s="215">
        <f>IF(N455="zákl. přenesená",J455,0)</f>
        <v>0</v>
      </c>
      <c r="BH455" s="215">
        <f>IF(N455="sníž. přenesená",J455,0)</f>
        <v>0</v>
      </c>
      <c r="BI455" s="215">
        <f>IF(N455="nulová",J455,0)</f>
        <v>0</v>
      </c>
      <c r="BJ455" s="25" t="s">
        <v>86</v>
      </c>
      <c r="BK455" s="215">
        <f>ROUND(I455*H455,2)</f>
        <v>0</v>
      </c>
      <c r="BL455" s="25" t="s">
        <v>337</v>
      </c>
      <c r="BM455" s="25" t="s">
        <v>792</v>
      </c>
    </row>
    <row r="456" spans="2:65" s="12" customFormat="1" ht="13.5">
      <c r="B456" s="226"/>
      <c r="C456" s="227"/>
      <c r="D456" s="219" t="s">
        <v>277</v>
      </c>
      <c r="E456" s="228" t="s">
        <v>34</v>
      </c>
      <c r="F456" s="229" t="s">
        <v>436</v>
      </c>
      <c r="G456" s="227"/>
      <c r="H456" s="230" t="s">
        <v>34</v>
      </c>
      <c r="I456" s="231"/>
      <c r="J456" s="227"/>
      <c r="K456" s="227"/>
      <c r="L456" s="232"/>
      <c r="M456" s="233"/>
      <c r="N456" s="234"/>
      <c r="O456" s="234"/>
      <c r="P456" s="234"/>
      <c r="Q456" s="234"/>
      <c r="R456" s="234"/>
      <c r="S456" s="234"/>
      <c r="T456" s="235"/>
      <c r="AT456" s="236" t="s">
        <v>277</v>
      </c>
      <c r="AU456" s="236" t="s">
        <v>88</v>
      </c>
      <c r="AV456" s="12" t="s">
        <v>86</v>
      </c>
      <c r="AW456" s="12" t="s">
        <v>41</v>
      </c>
      <c r="AX456" s="12" t="s">
        <v>78</v>
      </c>
      <c r="AY456" s="236" t="s">
        <v>179</v>
      </c>
    </row>
    <row r="457" spans="2:65" s="13" customFormat="1" ht="13.5">
      <c r="B457" s="237"/>
      <c r="C457" s="238"/>
      <c r="D457" s="219" t="s">
        <v>277</v>
      </c>
      <c r="E457" s="239" t="s">
        <v>34</v>
      </c>
      <c r="F457" s="240" t="s">
        <v>793</v>
      </c>
      <c r="G457" s="238"/>
      <c r="H457" s="241">
        <v>411.96899999999999</v>
      </c>
      <c r="I457" s="242"/>
      <c r="J457" s="238"/>
      <c r="K457" s="238"/>
      <c r="L457" s="243"/>
      <c r="M457" s="244"/>
      <c r="N457" s="245"/>
      <c r="O457" s="245"/>
      <c r="P457" s="245"/>
      <c r="Q457" s="245"/>
      <c r="R457" s="245"/>
      <c r="S457" s="245"/>
      <c r="T457" s="246"/>
      <c r="AT457" s="247" t="s">
        <v>277</v>
      </c>
      <c r="AU457" s="247" t="s">
        <v>88</v>
      </c>
      <c r="AV457" s="13" t="s">
        <v>88</v>
      </c>
      <c r="AW457" s="13" t="s">
        <v>41</v>
      </c>
      <c r="AX457" s="13" t="s">
        <v>78</v>
      </c>
      <c r="AY457" s="247" t="s">
        <v>179</v>
      </c>
    </row>
    <row r="458" spans="2:65" s="14" customFormat="1" ht="13.5">
      <c r="B458" s="248"/>
      <c r="C458" s="249"/>
      <c r="D458" s="216" t="s">
        <v>277</v>
      </c>
      <c r="E458" s="250" t="s">
        <v>34</v>
      </c>
      <c r="F458" s="251" t="s">
        <v>280</v>
      </c>
      <c r="G458" s="249"/>
      <c r="H458" s="252">
        <v>411.96899999999999</v>
      </c>
      <c r="I458" s="253"/>
      <c r="J458" s="249"/>
      <c r="K458" s="249"/>
      <c r="L458" s="254"/>
      <c r="M458" s="255"/>
      <c r="N458" s="256"/>
      <c r="O458" s="256"/>
      <c r="P458" s="256"/>
      <c r="Q458" s="256"/>
      <c r="R458" s="256"/>
      <c r="S458" s="256"/>
      <c r="T458" s="257"/>
      <c r="AT458" s="258" t="s">
        <v>277</v>
      </c>
      <c r="AU458" s="258" t="s">
        <v>88</v>
      </c>
      <c r="AV458" s="14" t="s">
        <v>203</v>
      </c>
      <c r="AW458" s="14" t="s">
        <v>41</v>
      </c>
      <c r="AX458" s="14" t="s">
        <v>86</v>
      </c>
      <c r="AY458" s="258" t="s">
        <v>179</v>
      </c>
    </row>
    <row r="459" spans="2:65" s="1" customFormat="1" ht="22.5" customHeight="1">
      <c r="B459" s="43"/>
      <c r="C459" s="204" t="s">
        <v>794</v>
      </c>
      <c r="D459" s="204" t="s">
        <v>182</v>
      </c>
      <c r="E459" s="205" t="s">
        <v>795</v>
      </c>
      <c r="F459" s="206" t="s">
        <v>796</v>
      </c>
      <c r="G459" s="207" t="s">
        <v>287</v>
      </c>
      <c r="H459" s="208">
        <v>163.98699999999999</v>
      </c>
      <c r="I459" s="209"/>
      <c r="J459" s="210">
        <f>ROUND(I459*H459,2)</f>
        <v>0</v>
      </c>
      <c r="K459" s="206" t="s">
        <v>186</v>
      </c>
      <c r="L459" s="63"/>
      <c r="M459" s="211" t="s">
        <v>34</v>
      </c>
      <c r="N459" s="212" t="s">
        <v>49</v>
      </c>
      <c r="O459" s="44"/>
      <c r="P459" s="213">
        <f>O459*H459</f>
        <v>0</v>
      </c>
      <c r="Q459" s="213">
        <v>1.2919999999999999E-2</v>
      </c>
      <c r="R459" s="213">
        <f>Q459*H459</f>
        <v>2.1187120399999997</v>
      </c>
      <c r="S459" s="213">
        <v>0</v>
      </c>
      <c r="T459" s="214">
        <f>S459*H459</f>
        <v>0</v>
      </c>
      <c r="AR459" s="25" t="s">
        <v>337</v>
      </c>
      <c r="AT459" s="25" t="s">
        <v>182</v>
      </c>
      <c r="AU459" s="25" t="s">
        <v>88</v>
      </c>
      <c r="AY459" s="25" t="s">
        <v>179</v>
      </c>
      <c r="BE459" s="215">
        <f>IF(N459="základní",J459,0)</f>
        <v>0</v>
      </c>
      <c r="BF459" s="215">
        <f>IF(N459="snížená",J459,0)</f>
        <v>0</v>
      </c>
      <c r="BG459" s="215">
        <f>IF(N459="zákl. přenesená",J459,0)</f>
        <v>0</v>
      </c>
      <c r="BH459" s="215">
        <f>IF(N459="sníž. přenesená",J459,0)</f>
        <v>0</v>
      </c>
      <c r="BI459" s="215">
        <f>IF(N459="nulová",J459,0)</f>
        <v>0</v>
      </c>
      <c r="BJ459" s="25" t="s">
        <v>86</v>
      </c>
      <c r="BK459" s="215">
        <f>ROUND(I459*H459,2)</f>
        <v>0</v>
      </c>
      <c r="BL459" s="25" t="s">
        <v>337</v>
      </c>
      <c r="BM459" s="25" t="s">
        <v>797</v>
      </c>
    </row>
    <row r="460" spans="2:65" s="12" customFormat="1" ht="13.5">
      <c r="B460" s="226"/>
      <c r="C460" s="227"/>
      <c r="D460" s="219" t="s">
        <v>277</v>
      </c>
      <c r="E460" s="228" t="s">
        <v>34</v>
      </c>
      <c r="F460" s="229" t="s">
        <v>416</v>
      </c>
      <c r="G460" s="227"/>
      <c r="H460" s="230" t="s">
        <v>34</v>
      </c>
      <c r="I460" s="231"/>
      <c r="J460" s="227"/>
      <c r="K460" s="227"/>
      <c r="L460" s="232"/>
      <c r="M460" s="233"/>
      <c r="N460" s="234"/>
      <c r="O460" s="234"/>
      <c r="P460" s="234"/>
      <c r="Q460" s="234"/>
      <c r="R460" s="234"/>
      <c r="S460" s="234"/>
      <c r="T460" s="235"/>
      <c r="AT460" s="236" t="s">
        <v>277</v>
      </c>
      <c r="AU460" s="236" t="s">
        <v>88</v>
      </c>
      <c r="AV460" s="12" t="s">
        <v>86</v>
      </c>
      <c r="AW460" s="12" t="s">
        <v>41</v>
      </c>
      <c r="AX460" s="12" t="s">
        <v>78</v>
      </c>
      <c r="AY460" s="236" t="s">
        <v>179</v>
      </c>
    </row>
    <row r="461" spans="2:65" s="13" customFormat="1" ht="13.5">
      <c r="B461" s="237"/>
      <c r="C461" s="238"/>
      <c r="D461" s="219" t="s">
        <v>277</v>
      </c>
      <c r="E461" s="239" t="s">
        <v>34</v>
      </c>
      <c r="F461" s="240" t="s">
        <v>798</v>
      </c>
      <c r="G461" s="238"/>
      <c r="H461" s="241">
        <v>45.564</v>
      </c>
      <c r="I461" s="242"/>
      <c r="J461" s="238"/>
      <c r="K461" s="238"/>
      <c r="L461" s="243"/>
      <c r="M461" s="244"/>
      <c r="N461" s="245"/>
      <c r="O461" s="245"/>
      <c r="P461" s="245"/>
      <c r="Q461" s="245"/>
      <c r="R461" s="245"/>
      <c r="S461" s="245"/>
      <c r="T461" s="246"/>
      <c r="AT461" s="247" t="s">
        <v>277</v>
      </c>
      <c r="AU461" s="247" t="s">
        <v>88</v>
      </c>
      <c r="AV461" s="13" t="s">
        <v>88</v>
      </c>
      <c r="AW461" s="13" t="s">
        <v>41</v>
      </c>
      <c r="AX461" s="13" t="s">
        <v>78</v>
      </c>
      <c r="AY461" s="247" t="s">
        <v>179</v>
      </c>
    </row>
    <row r="462" spans="2:65" s="13" customFormat="1" ht="13.5">
      <c r="B462" s="237"/>
      <c r="C462" s="238"/>
      <c r="D462" s="219" t="s">
        <v>277</v>
      </c>
      <c r="E462" s="239" t="s">
        <v>34</v>
      </c>
      <c r="F462" s="240" t="s">
        <v>799</v>
      </c>
      <c r="G462" s="238"/>
      <c r="H462" s="241">
        <v>32.713000000000001</v>
      </c>
      <c r="I462" s="242"/>
      <c r="J462" s="238"/>
      <c r="K462" s="238"/>
      <c r="L462" s="243"/>
      <c r="M462" s="244"/>
      <c r="N462" s="245"/>
      <c r="O462" s="245"/>
      <c r="P462" s="245"/>
      <c r="Q462" s="245"/>
      <c r="R462" s="245"/>
      <c r="S462" s="245"/>
      <c r="T462" s="246"/>
      <c r="AT462" s="247" t="s">
        <v>277</v>
      </c>
      <c r="AU462" s="247" t="s">
        <v>88</v>
      </c>
      <c r="AV462" s="13" t="s">
        <v>88</v>
      </c>
      <c r="AW462" s="13" t="s">
        <v>41</v>
      </c>
      <c r="AX462" s="13" t="s">
        <v>78</v>
      </c>
      <c r="AY462" s="247" t="s">
        <v>179</v>
      </c>
    </row>
    <row r="463" spans="2:65" s="13" customFormat="1" ht="13.5">
      <c r="B463" s="237"/>
      <c r="C463" s="238"/>
      <c r="D463" s="219" t="s">
        <v>277</v>
      </c>
      <c r="E463" s="239" t="s">
        <v>34</v>
      </c>
      <c r="F463" s="240" t="s">
        <v>800</v>
      </c>
      <c r="G463" s="238"/>
      <c r="H463" s="241">
        <v>27.817</v>
      </c>
      <c r="I463" s="242"/>
      <c r="J463" s="238"/>
      <c r="K463" s="238"/>
      <c r="L463" s="243"/>
      <c r="M463" s="244"/>
      <c r="N463" s="245"/>
      <c r="O463" s="245"/>
      <c r="P463" s="245"/>
      <c r="Q463" s="245"/>
      <c r="R463" s="245"/>
      <c r="S463" s="245"/>
      <c r="T463" s="246"/>
      <c r="AT463" s="247" t="s">
        <v>277</v>
      </c>
      <c r="AU463" s="247" t="s">
        <v>88</v>
      </c>
      <c r="AV463" s="13" t="s">
        <v>88</v>
      </c>
      <c r="AW463" s="13" t="s">
        <v>41</v>
      </c>
      <c r="AX463" s="13" t="s">
        <v>78</v>
      </c>
      <c r="AY463" s="247" t="s">
        <v>179</v>
      </c>
    </row>
    <row r="464" spans="2:65" s="13" customFormat="1" ht="13.5">
      <c r="B464" s="237"/>
      <c r="C464" s="238"/>
      <c r="D464" s="219" t="s">
        <v>277</v>
      </c>
      <c r="E464" s="239" t="s">
        <v>34</v>
      </c>
      <c r="F464" s="240" t="s">
        <v>801</v>
      </c>
      <c r="G464" s="238"/>
      <c r="H464" s="241">
        <v>57.893000000000001</v>
      </c>
      <c r="I464" s="242"/>
      <c r="J464" s="238"/>
      <c r="K464" s="238"/>
      <c r="L464" s="243"/>
      <c r="M464" s="244"/>
      <c r="N464" s="245"/>
      <c r="O464" s="245"/>
      <c r="P464" s="245"/>
      <c r="Q464" s="245"/>
      <c r="R464" s="245"/>
      <c r="S464" s="245"/>
      <c r="T464" s="246"/>
      <c r="AT464" s="247" t="s">
        <v>277</v>
      </c>
      <c r="AU464" s="247" t="s">
        <v>88</v>
      </c>
      <c r="AV464" s="13" t="s">
        <v>88</v>
      </c>
      <c r="AW464" s="13" t="s">
        <v>41</v>
      </c>
      <c r="AX464" s="13" t="s">
        <v>78</v>
      </c>
      <c r="AY464" s="247" t="s">
        <v>179</v>
      </c>
    </row>
    <row r="465" spans="2:65" s="14" customFormat="1" ht="13.5">
      <c r="B465" s="248"/>
      <c r="C465" s="249"/>
      <c r="D465" s="216" t="s">
        <v>277</v>
      </c>
      <c r="E465" s="250" t="s">
        <v>34</v>
      </c>
      <c r="F465" s="251" t="s">
        <v>280</v>
      </c>
      <c r="G465" s="249"/>
      <c r="H465" s="252">
        <v>163.98699999999999</v>
      </c>
      <c r="I465" s="253"/>
      <c r="J465" s="249"/>
      <c r="K465" s="249"/>
      <c r="L465" s="254"/>
      <c r="M465" s="255"/>
      <c r="N465" s="256"/>
      <c r="O465" s="256"/>
      <c r="P465" s="256"/>
      <c r="Q465" s="256"/>
      <c r="R465" s="256"/>
      <c r="S465" s="256"/>
      <c r="T465" s="257"/>
      <c r="AT465" s="258" t="s">
        <v>277</v>
      </c>
      <c r="AU465" s="258" t="s">
        <v>88</v>
      </c>
      <c r="AV465" s="14" t="s">
        <v>203</v>
      </c>
      <c r="AW465" s="14" t="s">
        <v>41</v>
      </c>
      <c r="AX465" s="14" t="s">
        <v>86</v>
      </c>
      <c r="AY465" s="258" t="s">
        <v>179</v>
      </c>
    </row>
    <row r="466" spans="2:65" s="1" customFormat="1" ht="22.5" customHeight="1">
      <c r="B466" s="43"/>
      <c r="C466" s="204" t="s">
        <v>802</v>
      </c>
      <c r="D466" s="204" t="s">
        <v>182</v>
      </c>
      <c r="E466" s="205" t="s">
        <v>803</v>
      </c>
      <c r="F466" s="206" t="s">
        <v>804</v>
      </c>
      <c r="G466" s="207" t="s">
        <v>287</v>
      </c>
      <c r="H466" s="208">
        <v>163.98699999999999</v>
      </c>
      <c r="I466" s="209"/>
      <c r="J466" s="210">
        <f>ROUND(I466*H466,2)</f>
        <v>0</v>
      </c>
      <c r="K466" s="206" t="s">
        <v>186</v>
      </c>
      <c r="L466" s="63"/>
      <c r="M466" s="211" t="s">
        <v>34</v>
      </c>
      <c r="N466" s="212" t="s">
        <v>49</v>
      </c>
      <c r="O466" s="44"/>
      <c r="P466" s="213">
        <f>O466*H466</f>
        <v>0</v>
      </c>
      <c r="Q466" s="213">
        <v>1E-4</v>
      </c>
      <c r="R466" s="213">
        <f>Q466*H466</f>
        <v>1.6398699999999999E-2</v>
      </c>
      <c r="S466" s="213">
        <v>0</v>
      </c>
      <c r="T466" s="214">
        <f>S466*H466</f>
        <v>0</v>
      </c>
      <c r="AR466" s="25" t="s">
        <v>337</v>
      </c>
      <c r="AT466" s="25" t="s">
        <v>182</v>
      </c>
      <c r="AU466" s="25" t="s">
        <v>88</v>
      </c>
      <c r="AY466" s="25" t="s">
        <v>179</v>
      </c>
      <c r="BE466" s="215">
        <f>IF(N466="základní",J466,0)</f>
        <v>0</v>
      </c>
      <c r="BF466" s="215">
        <f>IF(N466="snížená",J466,0)</f>
        <v>0</v>
      </c>
      <c r="BG466" s="215">
        <f>IF(N466="zákl. přenesená",J466,0)</f>
        <v>0</v>
      </c>
      <c r="BH466" s="215">
        <f>IF(N466="sníž. přenesená",J466,0)</f>
        <v>0</v>
      </c>
      <c r="BI466" s="215">
        <f>IF(N466="nulová",J466,0)</f>
        <v>0</v>
      </c>
      <c r="BJ466" s="25" t="s">
        <v>86</v>
      </c>
      <c r="BK466" s="215">
        <f>ROUND(I466*H466,2)</f>
        <v>0</v>
      </c>
      <c r="BL466" s="25" t="s">
        <v>337</v>
      </c>
      <c r="BM466" s="25" t="s">
        <v>805</v>
      </c>
    </row>
    <row r="467" spans="2:65" s="1" customFormat="1" ht="22.5" customHeight="1">
      <c r="B467" s="43"/>
      <c r="C467" s="204" t="s">
        <v>806</v>
      </c>
      <c r="D467" s="204" t="s">
        <v>182</v>
      </c>
      <c r="E467" s="205" t="s">
        <v>807</v>
      </c>
      <c r="F467" s="206" t="s">
        <v>808</v>
      </c>
      <c r="G467" s="207" t="s">
        <v>301</v>
      </c>
      <c r="H467" s="208">
        <v>67.450999999999993</v>
      </c>
      <c r="I467" s="209"/>
      <c r="J467" s="210">
        <f>ROUND(I467*H467,2)</f>
        <v>0</v>
      </c>
      <c r="K467" s="206" t="s">
        <v>186</v>
      </c>
      <c r="L467" s="63"/>
      <c r="M467" s="211" t="s">
        <v>34</v>
      </c>
      <c r="N467" s="212" t="s">
        <v>49</v>
      </c>
      <c r="O467" s="44"/>
      <c r="P467" s="213">
        <f>O467*H467</f>
        <v>0</v>
      </c>
      <c r="Q467" s="213">
        <v>4.3800000000000002E-3</v>
      </c>
      <c r="R467" s="213">
        <f>Q467*H467</f>
        <v>0.29543537999999997</v>
      </c>
      <c r="S467" s="213">
        <v>0</v>
      </c>
      <c r="T467" s="214">
        <f>S467*H467</f>
        <v>0</v>
      </c>
      <c r="AR467" s="25" t="s">
        <v>337</v>
      </c>
      <c r="AT467" s="25" t="s">
        <v>182</v>
      </c>
      <c r="AU467" s="25" t="s">
        <v>88</v>
      </c>
      <c r="AY467" s="25" t="s">
        <v>179</v>
      </c>
      <c r="BE467" s="215">
        <f>IF(N467="základní",J467,0)</f>
        <v>0</v>
      </c>
      <c r="BF467" s="215">
        <f>IF(N467="snížená",J467,0)</f>
        <v>0</v>
      </c>
      <c r="BG467" s="215">
        <f>IF(N467="zákl. přenesená",J467,0)</f>
        <v>0</v>
      </c>
      <c r="BH467" s="215">
        <f>IF(N467="sníž. přenesená",J467,0)</f>
        <v>0</v>
      </c>
      <c r="BI467" s="215">
        <f>IF(N467="nulová",J467,0)</f>
        <v>0</v>
      </c>
      <c r="BJ467" s="25" t="s">
        <v>86</v>
      </c>
      <c r="BK467" s="215">
        <f>ROUND(I467*H467,2)</f>
        <v>0</v>
      </c>
      <c r="BL467" s="25" t="s">
        <v>337</v>
      </c>
      <c r="BM467" s="25" t="s">
        <v>809</v>
      </c>
    </row>
    <row r="468" spans="2:65" s="12" customFormat="1" ht="13.5">
      <c r="B468" s="226"/>
      <c r="C468" s="227"/>
      <c r="D468" s="219" t="s">
        <v>277</v>
      </c>
      <c r="E468" s="228" t="s">
        <v>34</v>
      </c>
      <c r="F468" s="229" t="s">
        <v>416</v>
      </c>
      <c r="G468" s="227"/>
      <c r="H468" s="230" t="s">
        <v>34</v>
      </c>
      <c r="I468" s="231"/>
      <c r="J468" s="227"/>
      <c r="K468" s="227"/>
      <c r="L468" s="232"/>
      <c r="M468" s="233"/>
      <c r="N468" s="234"/>
      <c r="O468" s="234"/>
      <c r="P468" s="234"/>
      <c r="Q468" s="234"/>
      <c r="R468" s="234"/>
      <c r="S468" s="234"/>
      <c r="T468" s="235"/>
      <c r="AT468" s="236" t="s">
        <v>277</v>
      </c>
      <c r="AU468" s="236" t="s">
        <v>88</v>
      </c>
      <c r="AV468" s="12" t="s">
        <v>86</v>
      </c>
      <c r="AW468" s="12" t="s">
        <v>41</v>
      </c>
      <c r="AX468" s="12" t="s">
        <v>78</v>
      </c>
      <c r="AY468" s="236" t="s">
        <v>179</v>
      </c>
    </row>
    <row r="469" spans="2:65" s="13" customFormat="1" ht="13.5">
      <c r="B469" s="237"/>
      <c r="C469" s="238"/>
      <c r="D469" s="219" t="s">
        <v>277</v>
      </c>
      <c r="E469" s="239" t="s">
        <v>34</v>
      </c>
      <c r="F469" s="240" t="s">
        <v>810</v>
      </c>
      <c r="G469" s="238"/>
      <c r="H469" s="241">
        <v>67.450999999999993</v>
      </c>
      <c r="I469" s="242"/>
      <c r="J469" s="238"/>
      <c r="K469" s="238"/>
      <c r="L469" s="243"/>
      <c r="M469" s="244"/>
      <c r="N469" s="245"/>
      <c r="O469" s="245"/>
      <c r="P469" s="245"/>
      <c r="Q469" s="245"/>
      <c r="R469" s="245"/>
      <c r="S469" s="245"/>
      <c r="T469" s="246"/>
      <c r="AT469" s="247" t="s">
        <v>277</v>
      </c>
      <c r="AU469" s="247" t="s">
        <v>88</v>
      </c>
      <c r="AV469" s="13" t="s">
        <v>88</v>
      </c>
      <c r="AW469" s="13" t="s">
        <v>41</v>
      </c>
      <c r="AX469" s="13" t="s">
        <v>78</v>
      </c>
      <c r="AY469" s="247" t="s">
        <v>179</v>
      </c>
    </row>
    <row r="470" spans="2:65" s="14" customFormat="1" ht="13.5">
      <c r="B470" s="248"/>
      <c r="C470" s="249"/>
      <c r="D470" s="216" t="s">
        <v>277</v>
      </c>
      <c r="E470" s="250" t="s">
        <v>34</v>
      </c>
      <c r="F470" s="251" t="s">
        <v>280</v>
      </c>
      <c r="G470" s="249"/>
      <c r="H470" s="252">
        <v>67.450999999999993</v>
      </c>
      <c r="I470" s="253"/>
      <c r="J470" s="249"/>
      <c r="K470" s="249"/>
      <c r="L470" s="254"/>
      <c r="M470" s="255"/>
      <c r="N470" s="256"/>
      <c r="O470" s="256"/>
      <c r="P470" s="256"/>
      <c r="Q470" s="256"/>
      <c r="R470" s="256"/>
      <c r="S470" s="256"/>
      <c r="T470" s="257"/>
      <c r="AT470" s="258" t="s">
        <v>277</v>
      </c>
      <c r="AU470" s="258" t="s">
        <v>88</v>
      </c>
      <c r="AV470" s="14" t="s">
        <v>203</v>
      </c>
      <c r="AW470" s="14" t="s">
        <v>41</v>
      </c>
      <c r="AX470" s="14" t="s">
        <v>86</v>
      </c>
      <c r="AY470" s="258" t="s">
        <v>179</v>
      </c>
    </row>
    <row r="471" spans="2:65" s="1" customFormat="1" ht="22.5" customHeight="1">
      <c r="B471" s="43"/>
      <c r="C471" s="204" t="s">
        <v>811</v>
      </c>
      <c r="D471" s="204" t="s">
        <v>182</v>
      </c>
      <c r="E471" s="205" t="s">
        <v>812</v>
      </c>
      <c r="F471" s="206" t="s">
        <v>813</v>
      </c>
      <c r="G471" s="207" t="s">
        <v>301</v>
      </c>
      <c r="H471" s="208">
        <v>67.450999999999993</v>
      </c>
      <c r="I471" s="209"/>
      <c r="J471" s="210">
        <f>ROUND(I471*H471,2)</f>
        <v>0</v>
      </c>
      <c r="K471" s="206" t="s">
        <v>186</v>
      </c>
      <c r="L471" s="63"/>
      <c r="M471" s="211" t="s">
        <v>34</v>
      </c>
      <c r="N471" s="212" t="s">
        <v>49</v>
      </c>
      <c r="O471" s="44"/>
      <c r="P471" s="213">
        <f>O471*H471</f>
        <v>0</v>
      </c>
      <c r="Q471" s="213">
        <v>1.07E-3</v>
      </c>
      <c r="R471" s="213">
        <f>Q471*H471</f>
        <v>7.2172569999999991E-2</v>
      </c>
      <c r="S471" s="213">
        <v>0</v>
      </c>
      <c r="T471" s="214">
        <f>S471*H471</f>
        <v>0</v>
      </c>
      <c r="AR471" s="25" t="s">
        <v>337</v>
      </c>
      <c r="AT471" s="25" t="s">
        <v>182</v>
      </c>
      <c r="AU471" s="25" t="s">
        <v>88</v>
      </c>
      <c r="AY471" s="25" t="s">
        <v>179</v>
      </c>
      <c r="BE471" s="215">
        <f>IF(N471="základní",J471,0)</f>
        <v>0</v>
      </c>
      <c r="BF471" s="215">
        <f>IF(N471="snížená",J471,0)</f>
        <v>0</v>
      </c>
      <c r="BG471" s="215">
        <f>IF(N471="zákl. přenesená",J471,0)</f>
        <v>0</v>
      </c>
      <c r="BH471" s="215">
        <f>IF(N471="sníž. přenesená",J471,0)</f>
        <v>0</v>
      </c>
      <c r="BI471" s="215">
        <f>IF(N471="nulová",J471,0)</f>
        <v>0</v>
      </c>
      <c r="BJ471" s="25" t="s">
        <v>86</v>
      </c>
      <c r="BK471" s="215">
        <f>ROUND(I471*H471,2)</f>
        <v>0</v>
      </c>
      <c r="BL471" s="25" t="s">
        <v>337</v>
      </c>
      <c r="BM471" s="25" t="s">
        <v>814</v>
      </c>
    </row>
    <row r="472" spans="2:65" s="1" customFormat="1" ht="22.5" customHeight="1">
      <c r="B472" s="43"/>
      <c r="C472" s="204" t="s">
        <v>815</v>
      </c>
      <c r="D472" s="204" t="s">
        <v>182</v>
      </c>
      <c r="E472" s="205" t="s">
        <v>816</v>
      </c>
      <c r="F472" s="206" t="s">
        <v>817</v>
      </c>
      <c r="G472" s="207" t="s">
        <v>287</v>
      </c>
      <c r="H472" s="208">
        <v>163.98699999999999</v>
      </c>
      <c r="I472" s="209"/>
      <c r="J472" s="210">
        <f>ROUND(I472*H472,2)</f>
        <v>0</v>
      </c>
      <c r="K472" s="206" t="s">
        <v>186</v>
      </c>
      <c r="L472" s="63"/>
      <c r="M472" s="211" t="s">
        <v>34</v>
      </c>
      <c r="N472" s="212" t="s">
        <v>49</v>
      </c>
      <c r="O472" s="44"/>
      <c r="P472" s="213">
        <f>O472*H472</f>
        <v>0</v>
      </c>
      <c r="Q472" s="213">
        <v>1E-4</v>
      </c>
      <c r="R472" s="213">
        <f>Q472*H472</f>
        <v>1.6398699999999999E-2</v>
      </c>
      <c r="S472" s="213">
        <v>0</v>
      </c>
      <c r="T472" s="214">
        <f>S472*H472</f>
        <v>0</v>
      </c>
      <c r="AR472" s="25" t="s">
        <v>337</v>
      </c>
      <c r="AT472" s="25" t="s">
        <v>182</v>
      </c>
      <c r="AU472" s="25" t="s">
        <v>88</v>
      </c>
      <c r="AY472" s="25" t="s">
        <v>179</v>
      </c>
      <c r="BE472" s="215">
        <f>IF(N472="základní",J472,0)</f>
        <v>0</v>
      </c>
      <c r="BF472" s="215">
        <f>IF(N472="snížená",J472,0)</f>
        <v>0</v>
      </c>
      <c r="BG472" s="215">
        <f>IF(N472="zákl. přenesená",J472,0)</f>
        <v>0</v>
      </c>
      <c r="BH472" s="215">
        <f>IF(N472="sníž. přenesená",J472,0)</f>
        <v>0</v>
      </c>
      <c r="BI472" s="215">
        <f>IF(N472="nulová",J472,0)</f>
        <v>0</v>
      </c>
      <c r="BJ472" s="25" t="s">
        <v>86</v>
      </c>
      <c r="BK472" s="215">
        <f>ROUND(I472*H472,2)</f>
        <v>0</v>
      </c>
      <c r="BL472" s="25" t="s">
        <v>337</v>
      </c>
      <c r="BM472" s="25" t="s">
        <v>818</v>
      </c>
    </row>
    <row r="473" spans="2:65" s="1" customFormat="1" ht="22.5" customHeight="1">
      <c r="B473" s="43"/>
      <c r="C473" s="204" t="s">
        <v>819</v>
      </c>
      <c r="D473" s="204" t="s">
        <v>182</v>
      </c>
      <c r="E473" s="205" t="s">
        <v>820</v>
      </c>
      <c r="F473" s="206" t="s">
        <v>821</v>
      </c>
      <c r="G473" s="207" t="s">
        <v>287</v>
      </c>
      <c r="H473" s="208">
        <v>142.5</v>
      </c>
      <c r="I473" s="209"/>
      <c r="J473" s="210">
        <f>ROUND(I473*H473,2)</f>
        <v>0</v>
      </c>
      <c r="K473" s="206" t="s">
        <v>186</v>
      </c>
      <c r="L473" s="63"/>
      <c r="M473" s="211" t="s">
        <v>34</v>
      </c>
      <c r="N473" s="212" t="s">
        <v>49</v>
      </c>
      <c r="O473" s="44"/>
      <c r="P473" s="213">
        <f>O473*H473</f>
        <v>0</v>
      </c>
      <c r="Q473" s="213">
        <v>0</v>
      </c>
      <c r="R473" s="213">
        <f>Q473*H473</f>
        <v>0</v>
      </c>
      <c r="S473" s="213">
        <v>1.065E-2</v>
      </c>
      <c r="T473" s="214">
        <f>S473*H473</f>
        <v>1.517625</v>
      </c>
      <c r="AR473" s="25" t="s">
        <v>337</v>
      </c>
      <c r="AT473" s="25" t="s">
        <v>182</v>
      </c>
      <c r="AU473" s="25" t="s">
        <v>88</v>
      </c>
      <c r="AY473" s="25" t="s">
        <v>179</v>
      </c>
      <c r="BE473" s="215">
        <f>IF(N473="základní",J473,0)</f>
        <v>0</v>
      </c>
      <c r="BF473" s="215">
        <f>IF(N473="snížená",J473,0)</f>
        <v>0</v>
      </c>
      <c r="BG473" s="215">
        <f>IF(N473="zákl. přenesená",J473,0)</f>
        <v>0</v>
      </c>
      <c r="BH473" s="215">
        <f>IF(N473="sníž. přenesená",J473,0)</f>
        <v>0</v>
      </c>
      <c r="BI473" s="215">
        <f>IF(N473="nulová",J473,0)</f>
        <v>0</v>
      </c>
      <c r="BJ473" s="25" t="s">
        <v>86</v>
      </c>
      <c r="BK473" s="215">
        <f>ROUND(I473*H473,2)</f>
        <v>0</v>
      </c>
      <c r="BL473" s="25" t="s">
        <v>337</v>
      </c>
      <c r="BM473" s="25" t="s">
        <v>822</v>
      </c>
    </row>
    <row r="474" spans="2:65" s="12" customFormat="1" ht="13.5">
      <c r="B474" s="226"/>
      <c r="C474" s="227"/>
      <c r="D474" s="219" t="s">
        <v>277</v>
      </c>
      <c r="E474" s="228" t="s">
        <v>34</v>
      </c>
      <c r="F474" s="229" t="s">
        <v>436</v>
      </c>
      <c r="G474" s="227"/>
      <c r="H474" s="230" t="s">
        <v>34</v>
      </c>
      <c r="I474" s="231"/>
      <c r="J474" s="227"/>
      <c r="K474" s="227"/>
      <c r="L474" s="232"/>
      <c r="M474" s="233"/>
      <c r="N474" s="234"/>
      <c r="O474" s="234"/>
      <c r="P474" s="234"/>
      <c r="Q474" s="234"/>
      <c r="R474" s="234"/>
      <c r="S474" s="234"/>
      <c r="T474" s="235"/>
      <c r="AT474" s="236" t="s">
        <v>277</v>
      </c>
      <c r="AU474" s="236" t="s">
        <v>88</v>
      </c>
      <c r="AV474" s="12" t="s">
        <v>86</v>
      </c>
      <c r="AW474" s="12" t="s">
        <v>41</v>
      </c>
      <c r="AX474" s="12" t="s">
        <v>78</v>
      </c>
      <c r="AY474" s="236" t="s">
        <v>179</v>
      </c>
    </row>
    <row r="475" spans="2:65" s="13" customFormat="1" ht="13.5">
      <c r="B475" s="237"/>
      <c r="C475" s="238"/>
      <c r="D475" s="219" t="s">
        <v>277</v>
      </c>
      <c r="E475" s="239" t="s">
        <v>34</v>
      </c>
      <c r="F475" s="240" t="s">
        <v>823</v>
      </c>
      <c r="G475" s="238"/>
      <c r="H475" s="241">
        <v>142.5</v>
      </c>
      <c r="I475" s="242"/>
      <c r="J475" s="238"/>
      <c r="K475" s="238"/>
      <c r="L475" s="243"/>
      <c r="M475" s="244"/>
      <c r="N475" s="245"/>
      <c r="O475" s="245"/>
      <c r="P475" s="245"/>
      <c r="Q475" s="245"/>
      <c r="R475" s="245"/>
      <c r="S475" s="245"/>
      <c r="T475" s="246"/>
      <c r="AT475" s="247" t="s">
        <v>277</v>
      </c>
      <c r="AU475" s="247" t="s">
        <v>88</v>
      </c>
      <c r="AV475" s="13" t="s">
        <v>88</v>
      </c>
      <c r="AW475" s="13" t="s">
        <v>41</v>
      </c>
      <c r="AX475" s="13" t="s">
        <v>78</v>
      </c>
      <c r="AY475" s="247" t="s">
        <v>179</v>
      </c>
    </row>
    <row r="476" spans="2:65" s="14" customFormat="1" ht="13.5">
      <c r="B476" s="248"/>
      <c r="C476" s="249"/>
      <c r="D476" s="216" t="s">
        <v>277</v>
      </c>
      <c r="E476" s="250" t="s">
        <v>34</v>
      </c>
      <c r="F476" s="251" t="s">
        <v>280</v>
      </c>
      <c r="G476" s="249"/>
      <c r="H476" s="252">
        <v>142.5</v>
      </c>
      <c r="I476" s="253"/>
      <c r="J476" s="249"/>
      <c r="K476" s="249"/>
      <c r="L476" s="254"/>
      <c r="M476" s="255"/>
      <c r="N476" s="256"/>
      <c r="O476" s="256"/>
      <c r="P476" s="256"/>
      <c r="Q476" s="256"/>
      <c r="R476" s="256"/>
      <c r="S476" s="256"/>
      <c r="T476" s="257"/>
      <c r="AT476" s="258" t="s">
        <v>277</v>
      </c>
      <c r="AU476" s="258" t="s">
        <v>88</v>
      </c>
      <c r="AV476" s="14" t="s">
        <v>203</v>
      </c>
      <c r="AW476" s="14" t="s">
        <v>41</v>
      </c>
      <c r="AX476" s="14" t="s">
        <v>86</v>
      </c>
      <c r="AY476" s="258" t="s">
        <v>179</v>
      </c>
    </row>
    <row r="477" spans="2:65" s="1" customFormat="1" ht="31.5" customHeight="1">
      <c r="B477" s="43"/>
      <c r="C477" s="204" t="s">
        <v>824</v>
      </c>
      <c r="D477" s="204" t="s">
        <v>182</v>
      </c>
      <c r="E477" s="205" t="s">
        <v>825</v>
      </c>
      <c r="F477" s="206" t="s">
        <v>826</v>
      </c>
      <c r="G477" s="207" t="s">
        <v>287</v>
      </c>
      <c r="H477" s="208">
        <v>375.49299999999999</v>
      </c>
      <c r="I477" s="209"/>
      <c r="J477" s="210">
        <f>ROUND(I477*H477,2)</f>
        <v>0</v>
      </c>
      <c r="K477" s="206" t="s">
        <v>364</v>
      </c>
      <c r="L477" s="63"/>
      <c r="M477" s="211" t="s">
        <v>34</v>
      </c>
      <c r="N477" s="212" t="s">
        <v>49</v>
      </c>
      <c r="O477" s="44"/>
      <c r="P477" s="213">
        <f>O477*H477</f>
        <v>0</v>
      </c>
      <c r="Q477" s="213">
        <v>1.39E-3</v>
      </c>
      <c r="R477" s="213">
        <f>Q477*H477</f>
        <v>0.52193526999999995</v>
      </c>
      <c r="S477" s="213">
        <v>0</v>
      </c>
      <c r="T477" s="214">
        <f>S477*H477</f>
        <v>0</v>
      </c>
      <c r="AR477" s="25" t="s">
        <v>337</v>
      </c>
      <c r="AT477" s="25" t="s">
        <v>182</v>
      </c>
      <c r="AU477" s="25" t="s">
        <v>88</v>
      </c>
      <c r="AY477" s="25" t="s">
        <v>179</v>
      </c>
      <c r="BE477" s="215">
        <f>IF(N477="základní",J477,0)</f>
        <v>0</v>
      </c>
      <c r="BF477" s="215">
        <f>IF(N477="snížená",J477,0)</f>
        <v>0</v>
      </c>
      <c r="BG477" s="215">
        <f>IF(N477="zákl. přenesená",J477,0)</f>
        <v>0</v>
      </c>
      <c r="BH477" s="215">
        <f>IF(N477="sníž. přenesená",J477,0)</f>
        <v>0</v>
      </c>
      <c r="BI477" s="215">
        <f>IF(N477="nulová",J477,0)</f>
        <v>0</v>
      </c>
      <c r="BJ477" s="25" t="s">
        <v>86</v>
      </c>
      <c r="BK477" s="215">
        <f>ROUND(I477*H477,2)</f>
        <v>0</v>
      </c>
      <c r="BL477" s="25" t="s">
        <v>337</v>
      </c>
      <c r="BM477" s="25" t="s">
        <v>827</v>
      </c>
    </row>
    <row r="478" spans="2:65" s="1" customFormat="1" ht="54">
      <c r="B478" s="43"/>
      <c r="C478" s="65"/>
      <c r="D478" s="219" t="s">
        <v>189</v>
      </c>
      <c r="E478" s="65"/>
      <c r="F478" s="220" t="s">
        <v>828</v>
      </c>
      <c r="G478" s="65"/>
      <c r="H478" s="65"/>
      <c r="I478" s="174"/>
      <c r="J478" s="65"/>
      <c r="K478" s="65"/>
      <c r="L478" s="63"/>
      <c r="M478" s="218"/>
      <c r="N478" s="44"/>
      <c r="O478" s="44"/>
      <c r="P478" s="44"/>
      <c r="Q478" s="44"/>
      <c r="R478" s="44"/>
      <c r="S478" s="44"/>
      <c r="T478" s="80"/>
      <c r="AT478" s="25" t="s">
        <v>189</v>
      </c>
      <c r="AU478" s="25" t="s">
        <v>88</v>
      </c>
    </row>
    <row r="479" spans="2:65" s="12" customFormat="1" ht="13.5">
      <c r="B479" s="226"/>
      <c r="C479" s="227"/>
      <c r="D479" s="219" t="s">
        <v>277</v>
      </c>
      <c r="E479" s="228" t="s">
        <v>34</v>
      </c>
      <c r="F479" s="229" t="s">
        <v>416</v>
      </c>
      <c r="G479" s="227"/>
      <c r="H479" s="230" t="s">
        <v>34</v>
      </c>
      <c r="I479" s="231"/>
      <c r="J479" s="227"/>
      <c r="K479" s="227"/>
      <c r="L479" s="232"/>
      <c r="M479" s="233"/>
      <c r="N479" s="234"/>
      <c r="O479" s="234"/>
      <c r="P479" s="234"/>
      <c r="Q479" s="234"/>
      <c r="R479" s="234"/>
      <c r="S479" s="234"/>
      <c r="T479" s="235"/>
      <c r="AT479" s="236" t="s">
        <v>277</v>
      </c>
      <c r="AU479" s="236" t="s">
        <v>88</v>
      </c>
      <c r="AV479" s="12" t="s">
        <v>86</v>
      </c>
      <c r="AW479" s="12" t="s">
        <v>41</v>
      </c>
      <c r="AX479" s="12" t="s">
        <v>78</v>
      </c>
      <c r="AY479" s="236" t="s">
        <v>179</v>
      </c>
    </row>
    <row r="480" spans="2:65" s="13" customFormat="1" ht="13.5">
      <c r="B480" s="237"/>
      <c r="C480" s="238"/>
      <c r="D480" s="219" t="s">
        <v>277</v>
      </c>
      <c r="E480" s="239" t="s">
        <v>34</v>
      </c>
      <c r="F480" s="240" t="s">
        <v>829</v>
      </c>
      <c r="G480" s="238"/>
      <c r="H480" s="241">
        <v>375.49299999999999</v>
      </c>
      <c r="I480" s="242"/>
      <c r="J480" s="238"/>
      <c r="K480" s="238"/>
      <c r="L480" s="243"/>
      <c r="M480" s="244"/>
      <c r="N480" s="245"/>
      <c r="O480" s="245"/>
      <c r="P480" s="245"/>
      <c r="Q480" s="245"/>
      <c r="R480" s="245"/>
      <c r="S480" s="245"/>
      <c r="T480" s="246"/>
      <c r="AT480" s="247" t="s">
        <v>277</v>
      </c>
      <c r="AU480" s="247" t="s">
        <v>88</v>
      </c>
      <c r="AV480" s="13" t="s">
        <v>88</v>
      </c>
      <c r="AW480" s="13" t="s">
        <v>41</v>
      </c>
      <c r="AX480" s="13" t="s">
        <v>78</v>
      </c>
      <c r="AY480" s="247" t="s">
        <v>179</v>
      </c>
    </row>
    <row r="481" spans="2:65" s="14" customFormat="1" ht="13.5">
      <c r="B481" s="248"/>
      <c r="C481" s="249"/>
      <c r="D481" s="216" t="s">
        <v>277</v>
      </c>
      <c r="E481" s="250" t="s">
        <v>34</v>
      </c>
      <c r="F481" s="251" t="s">
        <v>280</v>
      </c>
      <c r="G481" s="249"/>
      <c r="H481" s="252">
        <v>375.49299999999999</v>
      </c>
      <c r="I481" s="253"/>
      <c r="J481" s="249"/>
      <c r="K481" s="249"/>
      <c r="L481" s="254"/>
      <c r="M481" s="255"/>
      <c r="N481" s="256"/>
      <c r="O481" s="256"/>
      <c r="P481" s="256"/>
      <c r="Q481" s="256"/>
      <c r="R481" s="256"/>
      <c r="S481" s="256"/>
      <c r="T481" s="257"/>
      <c r="AT481" s="258" t="s">
        <v>277</v>
      </c>
      <c r="AU481" s="258" t="s">
        <v>88</v>
      </c>
      <c r="AV481" s="14" t="s">
        <v>203</v>
      </c>
      <c r="AW481" s="14" t="s">
        <v>41</v>
      </c>
      <c r="AX481" s="14" t="s">
        <v>86</v>
      </c>
      <c r="AY481" s="258" t="s">
        <v>179</v>
      </c>
    </row>
    <row r="482" spans="2:65" s="1" customFormat="1" ht="31.5" customHeight="1">
      <c r="B482" s="43"/>
      <c r="C482" s="204" t="s">
        <v>830</v>
      </c>
      <c r="D482" s="204" t="s">
        <v>182</v>
      </c>
      <c r="E482" s="205" t="s">
        <v>831</v>
      </c>
      <c r="F482" s="206" t="s">
        <v>832</v>
      </c>
      <c r="G482" s="207" t="s">
        <v>287</v>
      </c>
      <c r="H482" s="208">
        <v>663.83</v>
      </c>
      <c r="I482" s="209"/>
      <c r="J482" s="210">
        <f>ROUND(I482*H482,2)</f>
        <v>0</v>
      </c>
      <c r="K482" s="206" t="s">
        <v>364</v>
      </c>
      <c r="L482" s="63"/>
      <c r="M482" s="211" t="s">
        <v>34</v>
      </c>
      <c r="N482" s="212" t="s">
        <v>49</v>
      </c>
      <c r="O482" s="44"/>
      <c r="P482" s="213">
        <f>O482*H482</f>
        <v>0</v>
      </c>
      <c r="Q482" s="213">
        <v>0</v>
      </c>
      <c r="R482" s="213">
        <f>Q482*H482</f>
        <v>0</v>
      </c>
      <c r="S482" s="213">
        <v>0</v>
      </c>
      <c r="T482" s="214">
        <f>S482*H482</f>
        <v>0</v>
      </c>
      <c r="AR482" s="25" t="s">
        <v>337</v>
      </c>
      <c r="AT482" s="25" t="s">
        <v>182</v>
      </c>
      <c r="AU482" s="25" t="s">
        <v>88</v>
      </c>
      <c r="AY482" s="25" t="s">
        <v>179</v>
      </c>
      <c r="BE482" s="215">
        <f>IF(N482="základní",J482,0)</f>
        <v>0</v>
      </c>
      <c r="BF482" s="215">
        <f>IF(N482="snížená",J482,0)</f>
        <v>0</v>
      </c>
      <c r="BG482" s="215">
        <f>IF(N482="zákl. přenesená",J482,0)</f>
        <v>0</v>
      </c>
      <c r="BH482" s="215">
        <f>IF(N482="sníž. přenesená",J482,0)</f>
        <v>0</v>
      </c>
      <c r="BI482" s="215">
        <f>IF(N482="nulová",J482,0)</f>
        <v>0</v>
      </c>
      <c r="BJ482" s="25" t="s">
        <v>86</v>
      </c>
      <c r="BK482" s="215">
        <f>ROUND(I482*H482,2)</f>
        <v>0</v>
      </c>
      <c r="BL482" s="25" t="s">
        <v>337</v>
      </c>
      <c r="BM482" s="25" t="s">
        <v>833</v>
      </c>
    </row>
    <row r="483" spans="2:65" s="1" customFormat="1" ht="27">
      <c r="B483" s="43"/>
      <c r="C483" s="65"/>
      <c r="D483" s="219" t="s">
        <v>189</v>
      </c>
      <c r="E483" s="65"/>
      <c r="F483" s="220" t="s">
        <v>834</v>
      </c>
      <c r="G483" s="65"/>
      <c r="H483" s="65"/>
      <c r="I483" s="174"/>
      <c r="J483" s="65"/>
      <c r="K483" s="65"/>
      <c r="L483" s="63"/>
      <c r="M483" s="218"/>
      <c r="N483" s="44"/>
      <c r="O483" s="44"/>
      <c r="P483" s="44"/>
      <c r="Q483" s="44"/>
      <c r="R483" s="44"/>
      <c r="S483" s="44"/>
      <c r="T483" s="80"/>
      <c r="AT483" s="25" t="s">
        <v>189</v>
      </c>
      <c r="AU483" s="25" t="s">
        <v>88</v>
      </c>
    </row>
    <row r="484" spans="2:65" s="12" customFormat="1" ht="27">
      <c r="B484" s="226"/>
      <c r="C484" s="227"/>
      <c r="D484" s="219" t="s">
        <v>277</v>
      </c>
      <c r="E484" s="228" t="s">
        <v>34</v>
      </c>
      <c r="F484" s="229" t="s">
        <v>835</v>
      </c>
      <c r="G484" s="227"/>
      <c r="H484" s="230" t="s">
        <v>34</v>
      </c>
      <c r="I484" s="231"/>
      <c r="J484" s="227"/>
      <c r="K484" s="227"/>
      <c r="L484" s="232"/>
      <c r="M484" s="233"/>
      <c r="N484" s="234"/>
      <c r="O484" s="234"/>
      <c r="P484" s="234"/>
      <c r="Q484" s="234"/>
      <c r="R484" s="234"/>
      <c r="S484" s="234"/>
      <c r="T484" s="235"/>
      <c r="AT484" s="236" t="s">
        <v>277</v>
      </c>
      <c r="AU484" s="236" t="s">
        <v>88</v>
      </c>
      <c r="AV484" s="12" t="s">
        <v>86</v>
      </c>
      <c r="AW484" s="12" t="s">
        <v>41</v>
      </c>
      <c r="AX484" s="12" t="s">
        <v>78</v>
      </c>
      <c r="AY484" s="236" t="s">
        <v>179</v>
      </c>
    </row>
    <row r="485" spans="2:65" s="13" customFormat="1" ht="27">
      <c r="B485" s="237"/>
      <c r="C485" s="238"/>
      <c r="D485" s="219" t="s">
        <v>277</v>
      </c>
      <c r="E485" s="239" t="s">
        <v>34</v>
      </c>
      <c r="F485" s="240" t="s">
        <v>836</v>
      </c>
      <c r="G485" s="238"/>
      <c r="H485" s="241">
        <v>663.83</v>
      </c>
      <c r="I485" s="242"/>
      <c r="J485" s="238"/>
      <c r="K485" s="238"/>
      <c r="L485" s="243"/>
      <c r="M485" s="244"/>
      <c r="N485" s="245"/>
      <c r="O485" s="245"/>
      <c r="P485" s="245"/>
      <c r="Q485" s="245"/>
      <c r="R485" s="245"/>
      <c r="S485" s="245"/>
      <c r="T485" s="246"/>
      <c r="AT485" s="247" t="s">
        <v>277</v>
      </c>
      <c r="AU485" s="247" t="s">
        <v>88</v>
      </c>
      <c r="AV485" s="13" t="s">
        <v>88</v>
      </c>
      <c r="AW485" s="13" t="s">
        <v>41</v>
      </c>
      <c r="AX485" s="13" t="s">
        <v>78</v>
      </c>
      <c r="AY485" s="247" t="s">
        <v>179</v>
      </c>
    </row>
    <row r="486" spans="2:65" s="14" customFormat="1" ht="13.5">
      <c r="B486" s="248"/>
      <c r="C486" s="249"/>
      <c r="D486" s="216" t="s">
        <v>277</v>
      </c>
      <c r="E486" s="250" t="s">
        <v>34</v>
      </c>
      <c r="F486" s="251" t="s">
        <v>280</v>
      </c>
      <c r="G486" s="249"/>
      <c r="H486" s="252">
        <v>663.83</v>
      </c>
      <c r="I486" s="253"/>
      <c r="J486" s="249"/>
      <c r="K486" s="249"/>
      <c r="L486" s="254"/>
      <c r="M486" s="255"/>
      <c r="N486" s="256"/>
      <c r="O486" s="256"/>
      <c r="P486" s="256"/>
      <c r="Q486" s="256"/>
      <c r="R486" s="256"/>
      <c r="S486" s="256"/>
      <c r="T486" s="257"/>
      <c r="AT486" s="258" t="s">
        <v>277</v>
      </c>
      <c r="AU486" s="258" t="s">
        <v>88</v>
      </c>
      <c r="AV486" s="14" t="s">
        <v>203</v>
      </c>
      <c r="AW486" s="14" t="s">
        <v>41</v>
      </c>
      <c r="AX486" s="14" t="s">
        <v>86</v>
      </c>
      <c r="AY486" s="258" t="s">
        <v>179</v>
      </c>
    </row>
    <row r="487" spans="2:65" s="1" customFormat="1" ht="22.5" customHeight="1">
      <c r="B487" s="43"/>
      <c r="C487" s="204" t="s">
        <v>837</v>
      </c>
      <c r="D487" s="204" t="s">
        <v>182</v>
      </c>
      <c r="E487" s="205" t="s">
        <v>838</v>
      </c>
      <c r="F487" s="206" t="s">
        <v>839</v>
      </c>
      <c r="G487" s="207" t="s">
        <v>283</v>
      </c>
      <c r="H487" s="208">
        <v>1</v>
      </c>
      <c r="I487" s="209"/>
      <c r="J487" s="210">
        <f>ROUND(I487*H487,2)</f>
        <v>0</v>
      </c>
      <c r="K487" s="206" t="s">
        <v>364</v>
      </c>
      <c r="L487" s="63"/>
      <c r="M487" s="211" t="s">
        <v>34</v>
      </c>
      <c r="N487" s="212" t="s">
        <v>49</v>
      </c>
      <c r="O487" s="44"/>
      <c r="P487" s="213">
        <f>O487*H487</f>
        <v>0</v>
      </c>
      <c r="Q487" s="213">
        <v>0</v>
      </c>
      <c r="R487" s="213">
        <f>Q487*H487</f>
        <v>0</v>
      </c>
      <c r="S487" s="213">
        <v>0</v>
      </c>
      <c r="T487" s="214">
        <f>S487*H487</f>
        <v>0</v>
      </c>
      <c r="AR487" s="25" t="s">
        <v>337</v>
      </c>
      <c r="AT487" s="25" t="s">
        <v>182</v>
      </c>
      <c r="AU487" s="25" t="s">
        <v>88</v>
      </c>
      <c r="AY487" s="25" t="s">
        <v>179</v>
      </c>
      <c r="BE487" s="215">
        <f>IF(N487="základní",J487,0)</f>
        <v>0</v>
      </c>
      <c r="BF487" s="215">
        <f>IF(N487="snížená",J487,0)</f>
        <v>0</v>
      </c>
      <c r="BG487" s="215">
        <f>IF(N487="zákl. přenesená",J487,0)</f>
        <v>0</v>
      </c>
      <c r="BH487" s="215">
        <f>IF(N487="sníž. přenesená",J487,0)</f>
        <v>0</v>
      </c>
      <c r="BI487" s="215">
        <f>IF(N487="nulová",J487,0)</f>
        <v>0</v>
      </c>
      <c r="BJ487" s="25" t="s">
        <v>86</v>
      </c>
      <c r="BK487" s="215">
        <f>ROUND(I487*H487,2)</f>
        <v>0</v>
      </c>
      <c r="BL487" s="25" t="s">
        <v>337</v>
      </c>
      <c r="BM487" s="25" t="s">
        <v>840</v>
      </c>
    </row>
    <row r="488" spans="2:65" s="11" customFormat="1" ht="29.85" customHeight="1">
      <c r="B488" s="187"/>
      <c r="C488" s="188"/>
      <c r="D488" s="201" t="s">
        <v>77</v>
      </c>
      <c r="E488" s="202" t="s">
        <v>841</v>
      </c>
      <c r="F488" s="202" t="s">
        <v>842</v>
      </c>
      <c r="G488" s="188"/>
      <c r="H488" s="188"/>
      <c r="I488" s="191"/>
      <c r="J488" s="203">
        <f>BK488</f>
        <v>0</v>
      </c>
      <c r="K488" s="188"/>
      <c r="L488" s="193"/>
      <c r="M488" s="194"/>
      <c r="N488" s="195"/>
      <c r="O488" s="195"/>
      <c r="P488" s="196">
        <f>SUM(P489:P511)</f>
        <v>0</v>
      </c>
      <c r="Q488" s="195"/>
      <c r="R488" s="196">
        <f>SUM(R489:R511)</f>
        <v>0</v>
      </c>
      <c r="S488" s="195"/>
      <c r="T488" s="197">
        <f>SUM(T489:T511)</f>
        <v>0</v>
      </c>
      <c r="AR488" s="198" t="s">
        <v>88</v>
      </c>
      <c r="AT488" s="199" t="s">
        <v>77</v>
      </c>
      <c r="AU488" s="199" t="s">
        <v>86</v>
      </c>
      <c r="AY488" s="198" t="s">
        <v>179</v>
      </c>
      <c r="BK488" s="200">
        <f>SUM(BK489:BK511)</f>
        <v>0</v>
      </c>
    </row>
    <row r="489" spans="2:65" s="1" customFormat="1" ht="31.5" customHeight="1">
      <c r="B489" s="43"/>
      <c r="C489" s="204" t="s">
        <v>843</v>
      </c>
      <c r="D489" s="204" t="s">
        <v>182</v>
      </c>
      <c r="E489" s="205" t="s">
        <v>844</v>
      </c>
      <c r="F489" s="206" t="s">
        <v>845</v>
      </c>
      <c r="G489" s="207" t="s">
        <v>846</v>
      </c>
      <c r="H489" s="208">
        <v>8</v>
      </c>
      <c r="I489" s="209"/>
      <c r="J489" s="210">
        <f>ROUND(I489*H489,2)</f>
        <v>0</v>
      </c>
      <c r="K489" s="206" t="s">
        <v>364</v>
      </c>
      <c r="L489" s="63"/>
      <c r="M489" s="211" t="s">
        <v>34</v>
      </c>
      <c r="N489" s="212" t="s">
        <v>49</v>
      </c>
      <c r="O489" s="44"/>
      <c r="P489" s="213">
        <f>O489*H489</f>
        <v>0</v>
      </c>
      <c r="Q489" s="213">
        <v>0</v>
      </c>
      <c r="R489" s="213">
        <f>Q489*H489</f>
        <v>0</v>
      </c>
      <c r="S489" s="213">
        <v>0</v>
      </c>
      <c r="T489" s="214">
        <f>S489*H489</f>
        <v>0</v>
      </c>
      <c r="AR489" s="25" t="s">
        <v>337</v>
      </c>
      <c r="AT489" s="25" t="s">
        <v>182</v>
      </c>
      <c r="AU489" s="25" t="s">
        <v>88</v>
      </c>
      <c r="AY489" s="25" t="s">
        <v>179</v>
      </c>
      <c r="BE489" s="215">
        <f>IF(N489="základní",J489,0)</f>
        <v>0</v>
      </c>
      <c r="BF489" s="215">
        <f>IF(N489="snížená",J489,0)</f>
        <v>0</v>
      </c>
      <c r="BG489" s="215">
        <f>IF(N489="zákl. přenesená",J489,0)</f>
        <v>0</v>
      </c>
      <c r="BH489" s="215">
        <f>IF(N489="sníž. přenesená",J489,0)</f>
        <v>0</v>
      </c>
      <c r="BI489" s="215">
        <f>IF(N489="nulová",J489,0)</f>
        <v>0</v>
      </c>
      <c r="BJ489" s="25" t="s">
        <v>86</v>
      </c>
      <c r="BK489" s="215">
        <f>ROUND(I489*H489,2)</f>
        <v>0</v>
      </c>
      <c r="BL489" s="25" t="s">
        <v>337</v>
      </c>
      <c r="BM489" s="25" t="s">
        <v>847</v>
      </c>
    </row>
    <row r="490" spans="2:65" s="1" customFormat="1" ht="54">
      <c r="B490" s="43"/>
      <c r="C490" s="65"/>
      <c r="D490" s="216" t="s">
        <v>189</v>
      </c>
      <c r="E490" s="65"/>
      <c r="F490" s="217" t="s">
        <v>848</v>
      </c>
      <c r="G490" s="65"/>
      <c r="H490" s="65"/>
      <c r="I490" s="174"/>
      <c r="J490" s="65"/>
      <c r="K490" s="65"/>
      <c r="L490" s="63"/>
      <c r="M490" s="218"/>
      <c r="N490" s="44"/>
      <c r="O490" s="44"/>
      <c r="P490" s="44"/>
      <c r="Q490" s="44"/>
      <c r="R490" s="44"/>
      <c r="S490" s="44"/>
      <c r="T490" s="80"/>
      <c r="AT490" s="25" t="s">
        <v>189</v>
      </c>
      <c r="AU490" s="25" t="s">
        <v>88</v>
      </c>
    </row>
    <row r="491" spans="2:65" s="1" customFormat="1" ht="31.5" customHeight="1">
      <c r="B491" s="43"/>
      <c r="C491" s="204" t="s">
        <v>849</v>
      </c>
      <c r="D491" s="204" t="s">
        <v>182</v>
      </c>
      <c r="E491" s="205" t="s">
        <v>850</v>
      </c>
      <c r="F491" s="206" t="s">
        <v>851</v>
      </c>
      <c r="G491" s="207" t="s">
        <v>846</v>
      </c>
      <c r="H491" s="208">
        <v>7</v>
      </c>
      <c r="I491" s="209"/>
      <c r="J491" s="210">
        <f>ROUND(I491*H491,2)</f>
        <v>0</v>
      </c>
      <c r="K491" s="206" t="s">
        <v>364</v>
      </c>
      <c r="L491" s="63"/>
      <c r="M491" s="211" t="s">
        <v>34</v>
      </c>
      <c r="N491" s="212" t="s">
        <v>49</v>
      </c>
      <c r="O491" s="44"/>
      <c r="P491" s="213">
        <f>O491*H491</f>
        <v>0</v>
      </c>
      <c r="Q491" s="213">
        <v>0</v>
      </c>
      <c r="R491" s="213">
        <f>Q491*H491</f>
        <v>0</v>
      </c>
      <c r="S491" s="213">
        <v>0</v>
      </c>
      <c r="T491" s="214">
        <f>S491*H491</f>
        <v>0</v>
      </c>
      <c r="AR491" s="25" t="s">
        <v>337</v>
      </c>
      <c r="AT491" s="25" t="s">
        <v>182</v>
      </c>
      <c r="AU491" s="25" t="s">
        <v>88</v>
      </c>
      <c r="AY491" s="25" t="s">
        <v>179</v>
      </c>
      <c r="BE491" s="215">
        <f>IF(N491="základní",J491,0)</f>
        <v>0</v>
      </c>
      <c r="BF491" s="215">
        <f>IF(N491="snížená",J491,0)</f>
        <v>0</v>
      </c>
      <c r="BG491" s="215">
        <f>IF(N491="zákl. přenesená",J491,0)</f>
        <v>0</v>
      </c>
      <c r="BH491" s="215">
        <f>IF(N491="sníž. přenesená",J491,0)</f>
        <v>0</v>
      </c>
      <c r="BI491" s="215">
        <f>IF(N491="nulová",J491,0)</f>
        <v>0</v>
      </c>
      <c r="BJ491" s="25" t="s">
        <v>86</v>
      </c>
      <c r="BK491" s="215">
        <f>ROUND(I491*H491,2)</f>
        <v>0</v>
      </c>
      <c r="BL491" s="25" t="s">
        <v>337</v>
      </c>
      <c r="BM491" s="25" t="s">
        <v>852</v>
      </c>
    </row>
    <row r="492" spans="2:65" s="1" customFormat="1" ht="54">
      <c r="B492" s="43"/>
      <c r="C492" s="65"/>
      <c r="D492" s="216" t="s">
        <v>189</v>
      </c>
      <c r="E492" s="65"/>
      <c r="F492" s="217" t="s">
        <v>848</v>
      </c>
      <c r="G492" s="65"/>
      <c r="H492" s="65"/>
      <c r="I492" s="174"/>
      <c r="J492" s="65"/>
      <c r="K492" s="65"/>
      <c r="L492" s="63"/>
      <c r="M492" s="218"/>
      <c r="N492" s="44"/>
      <c r="O492" s="44"/>
      <c r="P492" s="44"/>
      <c r="Q492" s="44"/>
      <c r="R492" s="44"/>
      <c r="S492" s="44"/>
      <c r="T492" s="80"/>
      <c r="AT492" s="25" t="s">
        <v>189</v>
      </c>
      <c r="AU492" s="25" t="s">
        <v>88</v>
      </c>
    </row>
    <row r="493" spans="2:65" s="1" customFormat="1" ht="31.5" customHeight="1">
      <c r="B493" s="43"/>
      <c r="C493" s="204" t="s">
        <v>853</v>
      </c>
      <c r="D493" s="204" t="s">
        <v>182</v>
      </c>
      <c r="E493" s="205" t="s">
        <v>854</v>
      </c>
      <c r="F493" s="206" t="s">
        <v>855</v>
      </c>
      <c r="G493" s="207" t="s">
        <v>846</v>
      </c>
      <c r="H493" s="208">
        <v>4</v>
      </c>
      <c r="I493" s="209"/>
      <c r="J493" s="210">
        <f>ROUND(I493*H493,2)</f>
        <v>0</v>
      </c>
      <c r="K493" s="206" t="s">
        <v>364</v>
      </c>
      <c r="L493" s="63"/>
      <c r="M493" s="211" t="s">
        <v>34</v>
      </c>
      <c r="N493" s="212" t="s">
        <v>49</v>
      </c>
      <c r="O493" s="44"/>
      <c r="P493" s="213">
        <f>O493*H493</f>
        <v>0</v>
      </c>
      <c r="Q493" s="213">
        <v>0</v>
      </c>
      <c r="R493" s="213">
        <f>Q493*H493</f>
        <v>0</v>
      </c>
      <c r="S493" s="213">
        <v>0</v>
      </c>
      <c r="T493" s="214">
        <f>S493*H493</f>
        <v>0</v>
      </c>
      <c r="AR493" s="25" t="s">
        <v>337</v>
      </c>
      <c r="AT493" s="25" t="s">
        <v>182</v>
      </c>
      <c r="AU493" s="25" t="s">
        <v>88</v>
      </c>
      <c r="AY493" s="25" t="s">
        <v>179</v>
      </c>
      <c r="BE493" s="215">
        <f>IF(N493="základní",J493,0)</f>
        <v>0</v>
      </c>
      <c r="BF493" s="215">
        <f>IF(N493="snížená",J493,0)</f>
        <v>0</v>
      </c>
      <c r="BG493" s="215">
        <f>IF(N493="zákl. přenesená",J493,0)</f>
        <v>0</v>
      </c>
      <c r="BH493" s="215">
        <f>IF(N493="sníž. přenesená",J493,0)</f>
        <v>0</v>
      </c>
      <c r="BI493" s="215">
        <f>IF(N493="nulová",J493,0)</f>
        <v>0</v>
      </c>
      <c r="BJ493" s="25" t="s">
        <v>86</v>
      </c>
      <c r="BK493" s="215">
        <f>ROUND(I493*H493,2)</f>
        <v>0</v>
      </c>
      <c r="BL493" s="25" t="s">
        <v>337</v>
      </c>
      <c r="BM493" s="25" t="s">
        <v>856</v>
      </c>
    </row>
    <row r="494" spans="2:65" s="1" customFormat="1" ht="54">
      <c r="B494" s="43"/>
      <c r="C494" s="65"/>
      <c r="D494" s="216" t="s">
        <v>189</v>
      </c>
      <c r="E494" s="65"/>
      <c r="F494" s="217" t="s">
        <v>848</v>
      </c>
      <c r="G494" s="65"/>
      <c r="H494" s="65"/>
      <c r="I494" s="174"/>
      <c r="J494" s="65"/>
      <c r="K494" s="65"/>
      <c r="L494" s="63"/>
      <c r="M494" s="218"/>
      <c r="N494" s="44"/>
      <c r="O494" s="44"/>
      <c r="P494" s="44"/>
      <c r="Q494" s="44"/>
      <c r="R494" s="44"/>
      <c r="S494" s="44"/>
      <c r="T494" s="80"/>
      <c r="AT494" s="25" t="s">
        <v>189</v>
      </c>
      <c r="AU494" s="25" t="s">
        <v>88</v>
      </c>
    </row>
    <row r="495" spans="2:65" s="1" customFormat="1" ht="31.5" customHeight="1">
      <c r="B495" s="43"/>
      <c r="C495" s="204" t="s">
        <v>857</v>
      </c>
      <c r="D495" s="204" t="s">
        <v>182</v>
      </c>
      <c r="E495" s="205" t="s">
        <v>858</v>
      </c>
      <c r="F495" s="206" t="s">
        <v>859</v>
      </c>
      <c r="G495" s="207" t="s">
        <v>846</v>
      </c>
      <c r="H495" s="208">
        <v>13</v>
      </c>
      <c r="I495" s="209"/>
      <c r="J495" s="210">
        <f>ROUND(I495*H495,2)</f>
        <v>0</v>
      </c>
      <c r="K495" s="206" t="s">
        <v>364</v>
      </c>
      <c r="L495" s="63"/>
      <c r="M495" s="211" t="s">
        <v>34</v>
      </c>
      <c r="N495" s="212" t="s">
        <v>49</v>
      </c>
      <c r="O495" s="44"/>
      <c r="P495" s="213">
        <f>O495*H495</f>
        <v>0</v>
      </c>
      <c r="Q495" s="213">
        <v>0</v>
      </c>
      <c r="R495" s="213">
        <f>Q495*H495</f>
        <v>0</v>
      </c>
      <c r="S495" s="213">
        <v>0</v>
      </c>
      <c r="T495" s="214">
        <f>S495*H495</f>
        <v>0</v>
      </c>
      <c r="AR495" s="25" t="s">
        <v>337</v>
      </c>
      <c r="AT495" s="25" t="s">
        <v>182</v>
      </c>
      <c r="AU495" s="25" t="s">
        <v>88</v>
      </c>
      <c r="AY495" s="25" t="s">
        <v>179</v>
      </c>
      <c r="BE495" s="215">
        <f>IF(N495="základní",J495,0)</f>
        <v>0</v>
      </c>
      <c r="BF495" s="215">
        <f>IF(N495="snížená",J495,0)</f>
        <v>0</v>
      </c>
      <c r="BG495" s="215">
        <f>IF(N495="zákl. přenesená",J495,0)</f>
        <v>0</v>
      </c>
      <c r="BH495" s="215">
        <f>IF(N495="sníž. přenesená",J495,0)</f>
        <v>0</v>
      </c>
      <c r="BI495" s="215">
        <f>IF(N495="nulová",J495,0)</f>
        <v>0</v>
      </c>
      <c r="BJ495" s="25" t="s">
        <v>86</v>
      </c>
      <c r="BK495" s="215">
        <f>ROUND(I495*H495,2)</f>
        <v>0</v>
      </c>
      <c r="BL495" s="25" t="s">
        <v>337</v>
      </c>
      <c r="BM495" s="25" t="s">
        <v>860</v>
      </c>
    </row>
    <row r="496" spans="2:65" s="1" customFormat="1" ht="54">
      <c r="B496" s="43"/>
      <c r="C496" s="65"/>
      <c r="D496" s="216" t="s">
        <v>189</v>
      </c>
      <c r="E496" s="65"/>
      <c r="F496" s="217" t="s">
        <v>848</v>
      </c>
      <c r="G496" s="65"/>
      <c r="H496" s="65"/>
      <c r="I496" s="174"/>
      <c r="J496" s="65"/>
      <c r="K496" s="65"/>
      <c r="L496" s="63"/>
      <c r="M496" s="218"/>
      <c r="N496" s="44"/>
      <c r="O496" s="44"/>
      <c r="P496" s="44"/>
      <c r="Q496" s="44"/>
      <c r="R496" s="44"/>
      <c r="S496" s="44"/>
      <c r="T496" s="80"/>
      <c r="AT496" s="25" t="s">
        <v>189</v>
      </c>
      <c r="AU496" s="25" t="s">
        <v>88</v>
      </c>
    </row>
    <row r="497" spans="2:65" s="1" customFormat="1" ht="31.5" customHeight="1">
      <c r="B497" s="43"/>
      <c r="C497" s="204" t="s">
        <v>861</v>
      </c>
      <c r="D497" s="204" t="s">
        <v>182</v>
      </c>
      <c r="E497" s="205" t="s">
        <v>862</v>
      </c>
      <c r="F497" s="206" t="s">
        <v>863</v>
      </c>
      <c r="G497" s="207" t="s">
        <v>846</v>
      </c>
      <c r="H497" s="208">
        <v>1</v>
      </c>
      <c r="I497" s="209"/>
      <c r="J497" s="210">
        <f>ROUND(I497*H497,2)</f>
        <v>0</v>
      </c>
      <c r="K497" s="206" t="s">
        <v>364</v>
      </c>
      <c r="L497" s="63"/>
      <c r="M497" s="211" t="s">
        <v>34</v>
      </c>
      <c r="N497" s="212" t="s">
        <v>49</v>
      </c>
      <c r="O497" s="44"/>
      <c r="P497" s="213">
        <f>O497*H497</f>
        <v>0</v>
      </c>
      <c r="Q497" s="213">
        <v>0</v>
      </c>
      <c r="R497" s="213">
        <f>Q497*H497</f>
        <v>0</v>
      </c>
      <c r="S497" s="213">
        <v>0</v>
      </c>
      <c r="T497" s="214">
        <f>S497*H497</f>
        <v>0</v>
      </c>
      <c r="AR497" s="25" t="s">
        <v>337</v>
      </c>
      <c r="AT497" s="25" t="s">
        <v>182</v>
      </c>
      <c r="AU497" s="25" t="s">
        <v>88</v>
      </c>
      <c r="AY497" s="25" t="s">
        <v>179</v>
      </c>
      <c r="BE497" s="215">
        <f>IF(N497="základní",J497,0)</f>
        <v>0</v>
      </c>
      <c r="BF497" s="215">
        <f>IF(N497="snížená",J497,0)</f>
        <v>0</v>
      </c>
      <c r="BG497" s="215">
        <f>IF(N497="zákl. přenesená",J497,0)</f>
        <v>0</v>
      </c>
      <c r="BH497" s="215">
        <f>IF(N497="sníž. přenesená",J497,0)</f>
        <v>0</v>
      </c>
      <c r="BI497" s="215">
        <f>IF(N497="nulová",J497,0)</f>
        <v>0</v>
      </c>
      <c r="BJ497" s="25" t="s">
        <v>86</v>
      </c>
      <c r="BK497" s="215">
        <f>ROUND(I497*H497,2)</f>
        <v>0</v>
      </c>
      <c r="BL497" s="25" t="s">
        <v>337</v>
      </c>
      <c r="BM497" s="25" t="s">
        <v>864</v>
      </c>
    </row>
    <row r="498" spans="2:65" s="1" customFormat="1" ht="54">
      <c r="B498" s="43"/>
      <c r="C498" s="65"/>
      <c r="D498" s="216" t="s">
        <v>189</v>
      </c>
      <c r="E498" s="65"/>
      <c r="F498" s="217" t="s">
        <v>848</v>
      </c>
      <c r="G498" s="65"/>
      <c r="H498" s="65"/>
      <c r="I498" s="174"/>
      <c r="J498" s="65"/>
      <c r="K498" s="65"/>
      <c r="L498" s="63"/>
      <c r="M498" s="218"/>
      <c r="N498" s="44"/>
      <c r="O498" s="44"/>
      <c r="P498" s="44"/>
      <c r="Q498" s="44"/>
      <c r="R498" s="44"/>
      <c r="S498" s="44"/>
      <c r="T498" s="80"/>
      <c r="AT498" s="25" t="s">
        <v>189</v>
      </c>
      <c r="AU498" s="25" t="s">
        <v>88</v>
      </c>
    </row>
    <row r="499" spans="2:65" s="1" customFormat="1" ht="31.5" customHeight="1">
      <c r="B499" s="43"/>
      <c r="C499" s="204" t="s">
        <v>865</v>
      </c>
      <c r="D499" s="204" t="s">
        <v>182</v>
      </c>
      <c r="E499" s="205" t="s">
        <v>866</v>
      </c>
      <c r="F499" s="206" t="s">
        <v>867</v>
      </c>
      <c r="G499" s="207" t="s">
        <v>846</v>
      </c>
      <c r="H499" s="208">
        <v>4</v>
      </c>
      <c r="I499" s="209"/>
      <c r="J499" s="210">
        <f>ROUND(I499*H499,2)</f>
        <v>0</v>
      </c>
      <c r="K499" s="206" t="s">
        <v>364</v>
      </c>
      <c r="L499" s="63"/>
      <c r="M499" s="211" t="s">
        <v>34</v>
      </c>
      <c r="N499" s="212" t="s">
        <v>49</v>
      </c>
      <c r="O499" s="44"/>
      <c r="P499" s="213">
        <f>O499*H499</f>
        <v>0</v>
      </c>
      <c r="Q499" s="213">
        <v>0</v>
      </c>
      <c r="R499" s="213">
        <f>Q499*H499</f>
        <v>0</v>
      </c>
      <c r="S499" s="213">
        <v>0</v>
      </c>
      <c r="T499" s="214">
        <f>S499*H499</f>
        <v>0</v>
      </c>
      <c r="AR499" s="25" t="s">
        <v>337</v>
      </c>
      <c r="AT499" s="25" t="s">
        <v>182</v>
      </c>
      <c r="AU499" s="25" t="s">
        <v>88</v>
      </c>
      <c r="AY499" s="25" t="s">
        <v>179</v>
      </c>
      <c r="BE499" s="215">
        <f>IF(N499="základní",J499,0)</f>
        <v>0</v>
      </c>
      <c r="BF499" s="215">
        <f>IF(N499="snížená",J499,0)</f>
        <v>0</v>
      </c>
      <c r="BG499" s="215">
        <f>IF(N499="zákl. přenesená",J499,0)</f>
        <v>0</v>
      </c>
      <c r="BH499" s="215">
        <f>IF(N499="sníž. přenesená",J499,0)</f>
        <v>0</v>
      </c>
      <c r="BI499" s="215">
        <f>IF(N499="nulová",J499,0)</f>
        <v>0</v>
      </c>
      <c r="BJ499" s="25" t="s">
        <v>86</v>
      </c>
      <c r="BK499" s="215">
        <f>ROUND(I499*H499,2)</f>
        <v>0</v>
      </c>
      <c r="BL499" s="25" t="s">
        <v>337</v>
      </c>
      <c r="BM499" s="25" t="s">
        <v>868</v>
      </c>
    </row>
    <row r="500" spans="2:65" s="1" customFormat="1" ht="54">
      <c r="B500" s="43"/>
      <c r="C500" s="65"/>
      <c r="D500" s="216" t="s">
        <v>189</v>
      </c>
      <c r="E500" s="65"/>
      <c r="F500" s="217" t="s">
        <v>848</v>
      </c>
      <c r="G500" s="65"/>
      <c r="H500" s="65"/>
      <c r="I500" s="174"/>
      <c r="J500" s="65"/>
      <c r="K500" s="65"/>
      <c r="L500" s="63"/>
      <c r="M500" s="218"/>
      <c r="N500" s="44"/>
      <c r="O500" s="44"/>
      <c r="P500" s="44"/>
      <c r="Q500" s="44"/>
      <c r="R500" s="44"/>
      <c r="S500" s="44"/>
      <c r="T500" s="80"/>
      <c r="AT500" s="25" t="s">
        <v>189</v>
      </c>
      <c r="AU500" s="25" t="s">
        <v>88</v>
      </c>
    </row>
    <row r="501" spans="2:65" s="1" customFormat="1" ht="31.5" customHeight="1">
      <c r="B501" s="43"/>
      <c r="C501" s="204" t="s">
        <v>869</v>
      </c>
      <c r="D501" s="204" t="s">
        <v>182</v>
      </c>
      <c r="E501" s="205" t="s">
        <v>870</v>
      </c>
      <c r="F501" s="206" t="s">
        <v>871</v>
      </c>
      <c r="G501" s="207" t="s">
        <v>846</v>
      </c>
      <c r="H501" s="208">
        <v>2</v>
      </c>
      <c r="I501" s="209"/>
      <c r="J501" s="210">
        <f>ROUND(I501*H501,2)</f>
        <v>0</v>
      </c>
      <c r="K501" s="206" t="s">
        <v>364</v>
      </c>
      <c r="L501" s="63"/>
      <c r="M501" s="211" t="s">
        <v>34</v>
      </c>
      <c r="N501" s="212" t="s">
        <v>49</v>
      </c>
      <c r="O501" s="44"/>
      <c r="P501" s="213">
        <f>O501*H501</f>
        <v>0</v>
      </c>
      <c r="Q501" s="213">
        <v>0</v>
      </c>
      <c r="R501" s="213">
        <f>Q501*H501</f>
        <v>0</v>
      </c>
      <c r="S501" s="213">
        <v>0</v>
      </c>
      <c r="T501" s="214">
        <f>S501*H501</f>
        <v>0</v>
      </c>
      <c r="AR501" s="25" t="s">
        <v>337</v>
      </c>
      <c r="AT501" s="25" t="s">
        <v>182</v>
      </c>
      <c r="AU501" s="25" t="s">
        <v>88</v>
      </c>
      <c r="AY501" s="25" t="s">
        <v>179</v>
      </c>
      <c r="BE501" s="215">
        <f>IF(N501="základní",J501,0)</f>
        <v>0</v>
      </c>
      <c r="BF501" s="215">
        <f>IF(N501="snížená",J501,0)</f>
        <v>0</v>
      </c>
      <c r="BG501" s="215">
        <f>IF(N501="zákl. přenesená",J501,0)</f>
        <v>0</v>
      </c>
      <c r="BH501" s="215">
        <f>IF(N501="sníž. přenesená",J501,0)</f>
        <v>0</v>
      </c>
      <c r="BI501" s="215">
        <f>IF(N501="nulová",J501,0)</f>
        <v>0</v>
      </c>
      <c r="BJ501" s="25" t="s">
        <v>86</v>
      </c>
      <c r="BK501" s="215">
        <f>ROUND(I501*H501,2)</f>
        <v>0</v>
      </c>
      <c r="BL501" s="25" t="s">
        <v>337</v>
      </c>
      <c r="BM501" s="25" t="s">
        <v>872</v>
      </c>
    </row>
    <row r="502" spans="2:65" s="1" customFormat="1" ht="54">
      <c r="B502" s="43"/>
      <c r="C502" s="65"/>
      <c r="D502" s="216" t="s">
        <v>189</v>
      </c>
      <c r="E502" s="65"/>
      <c r="F502" s="217" t="s">
        <v>848</v>
      </c>
      <c r="G502" s="65"/>
      <c r="H502" s="65"/>
      <c r="I502" s="174"/>
      <c r="J502" s="65"/>
      <c r="K502" s="65"/>
      <c r="L502" s="63"/>
      <c r="M502" s="218"/>
      <c r="N502" s="44"/>
      <c r="O502" s="44"/>
      <c r="P502" s="44"/>
      <c r="Q502" s="44"/>
      <c r="R502" s="44"/>
      <c r="S502" s="44"/>
      <c r="T502" s="80"/>
      <c r="AT502" s="25" t="s">
        <v>189</v>
      </c>
      <c r="AU502" s="25" t="s">
        <v>88</v>
      </c>
    </row>
    <row r="503" spans="2:65" s="1" customFormat="1" ht="31.5" customHeight="1">
      <c r="B503" s="43"/>
      <c r="C503" s="204" t="s">
        <v>873</v>
      </c>
      <c r="D503" s="204" t="s">
        <v>182</v>
      </c>
      <c r="E503" s="205" t="s">
        <v>874</v>
      </c>
      <c r="F503" s="206" t="s">
        <v>875</v>
      </c>
      <c r="G503" s="207" t="s">
        <v>846</v>
      </c>
      <c r="H503" s="208">
        <v>1</v>
      </c>
      <c r="I503" s="209"/>
      <c r="J503" s="210">
        <f>ROUND(I503*H503,2)</f>
        <v>0</v>
      </c>
      <c r="K503" s="206" t="s">
        <v>364</v>
      </c>
      <c r="L503" s="63"/>
      <c r="M503" s="211" t="s">
        <v>34</v>
      </c>
      <c r="N503" s="212" t="s">
        <v>49</v>
      </c>
      <c r="O503" s="44"/>
      <c r="P503" s="213">
        <f>O503*H503</f>
        <v>0</v>
      </c>
      <c r="Q503" s="213">
        <v>0</v>
      </c>
      <c r="R503" s="213">
        <f>Q503*H503</f>
        <v>0</v>
      </c>
      <c r="S503" s="213">
        <v>0</v>
      </c>
      <c r="T503" s="214">
        <f>S503*H503</f>
        <v>0</v>
      </c>
      <c r="AR503" s="25" t="s">
        <v>337</v>
      </c>
      <c r="AT503" s="25" t="s">
        <v>182</v>
      </c>
      <c r="AU503" s="25" t="s">
        <v>88</v>
      </c>
      <c r="AY503" s="25" t="s">
        <v>179</v>
      </c>
      <c r="BE503" s="215">
        <f>IF(N503="základní",J503,0)</f>
        <v>0</v>
      </c>
      <c r="BF503" s="215">
        <f>IF(N503="snížená",J503,0)</f>
        <v>0</v>
      </c>
      <c r="BG503" s="215">
        <f>IF(N503="zákl. přenesená",J503,0)</f>
        <v>0</v>
      </c>
      <c r="BH503" s="215">
        <f>IF(N503="sníž. přenesená",J503,0)</f>
        <v>0</v>
      </c>
      <c r="BI503" s="215">
        <f>IF(N503="nulová",J503,0)</f>
        <v>0</v>
      </c>
      <c r="BJ503" s="25" t="s">
        <v>86</v>
      </c>
      <c r="BK503" s="215">
        <f>ROUND(I503*H503,2)</f>
        <v>0</v>
      </c>
      <c r="BL503" s="25" t="s">
        <v>337</v>
      </c>
      <c r="BM503" s="25" t="s">
        <v>876</v>
      </c>
    </row>
    <row r="504" spans="2:65" s="1" customFormat="1" ht="54">
      <c r="B504" s="43"/>
      <c r="C504" s="65"/>
      <c r="D504" s="216" t="s">
        <v>189</v>
      </c>
      <c r="E504" s="65"/>
      <c r="F504" s="217" t="s">
        <v>848</v>
      </c>
      <c r="G504" s="65"/>
      <c r="H504" s="65"/>
      <c r="I504" s="174"/>
      <c r="J504" s="65"/>
      <c r="K504" s="65"/>
      <c r="L504" s="63"/>
      <c r="M504" s="218"/>
      <c r="N504" s="44"/>
      <c r="O504" s="44"/>
      <c r="P504" s="44"/>
      <c r="Q504" s="44"/>
      <c r="R504" s="44"/>
      <c r="S504" s="44"/>
      <c r="T504" s="80"/>
      <c r="AT504" s="25" t="s">
        <v>189</v>
      </c>
      <c r="AU504" s="25" t="s">
        <v>88</v>
      </c>
    </row>
    <row r="505" spans="2:65" s="1" customFormat="1" ht="31.5" customHeight="1">
      <c r="B505" s="43"/>
      <c r="C505" s="204" t="s">
        <v>877</v>
      </c>
      <c r="D505" s="204" t="s">
        <v>182</v>
      </c>
      <c r="E505" s="205" t="s">
        <v>878</v>
      </c>
      <c r="F505" s="206" t="s">
        <v>879</v>
      </c>
      <c r="G505" s="207" t="s">
        <v>846</v>
      </c>
      <c r="H505" s="208">
        <v>1</v>
      </c>
      <c r="I505" s="209"/>
      <c r="J505" s="210">
        <f>ROUND(I505*H505,2)</f>
        <v>0</v>
      </c>
      <c r="K505" s="206" t="s">
        <v>364</v>
      </c>
      <c r="L505" s="63"/>
      <c r="M505" s="211" t="s">
        <v>34</v>
      </c>
      <c r="N505" s="212" t="s">
        <v>49</v>
      </c>
      <c r="O505" s="44"/>
      <c r="P505" s="213">
        <f>O505*H505</f>
        <v>0</v>
      </c>
      <c r="Q505" s="213">
        <v>0</v>
      </c>
      <c r="R505" s="213">
        <f>Q505*H505</f>
        <v>0</v>
      </c>
      <c r="S505" s="213">
        <v>0</v>
      </c>
      <c r="T505" s="214">
        <f>S505*H505</f>
        <v>0</v>
      </c>
      <c r="AR505" s="25" t="s">
        <v>337</v>
      </c>
      <c r="AT505" s="25" t="s">
        <v>182</v>
      </c>
      <c r="AU505" s="25" t="s">
        <v>88</v>
      </c>
      <c r="AY505" s="25" t="s">
        <v>179</v>
      </c>
      <c r="BE505" s="215">
        <f>IF(N505="základní",J505,0)</f>
        <v>0</v>
      </c>
      <c r="BF505" s="215">
        <f>IF(N505="snížená",J505,0)</f>
        <v>0</v>
      </c>
      <c r="BG505" s="215">
        <f>IF(N505="zákl. přenesená",J505,0)</f>
        <v>0</v>
      </c>
      <c r="BH505" s="215">
        <f>IF(N505="sníž. přenesená",J505,0)</f>
        <v>0</v>
      </c>
      <c r="BI505" s="215">
        <f>IF(N505="nulová",J505,0)</f>
        <v>0</v>
      </c>
      <c r="BJ505" s="25" t="s">
        <v>86</v>
      </c>
      <c r="BK505" s="215">
        <f>ROUND(I505*H505,2)</f>
        <v>0</v>
      </c>
      <c r="BL505" s="25" t="s">
        <v>337</v>
      </c>
      <c r="BM505" s="25" t="s">
        <v>880</v>
      </c>
    </row>
    <row r="506" spans="2:65" s="1" customFormat="1" ht="54">
      <c r="B506" s="43"/>
      <c r="C506" s="65"/>
      <c r="D506" s="216" t="s">
        <v>189</v>
      </c>
      <c r="E506" s="65"/>
      <c r="F506" s="217" t="s">
        <v>848</v>
      </c>
      <c r="G506" s="65"/>
      <c r="H506" s="65"/>
      <c r="I506" s="174"/>
      <c r="J506" s="65"/>
      <c r="K506" s="65"/>
      <c r="L506" s="63"/>
      <c r="M506" s="218"/>
      <c r="N506" s="44"/>
      <c r="O506" s="44"/>
      <c r="P506" s="44"/>
      <c r="Q506" s="44"/>
      <c r="R506" s="44"/>
      <c r="S506" s="44"/>
      <c r="T506" s="80"/>
      <c r="AT506" s="25" t="s">
        <v>189</v>
      </c>
      <c r="AU506" s="25" t="s">
        <v>88</v>
      </c>
    </row>
    <row r="507" spans="2:65" s="1" customFormat="1" ht="31.5" customHeight="1">
      <c r="B507" s="43"/>
      <c r="C507" s="204" t="s">
        <v>881</v>
      </c>
      <c r="D507" s="204" t="s">
        <v>182</v>
      </c>
      <c r="E507" s="205" t="s">
        <v>882</v>
      </c>
      <c r="F507" s="206" t="s">
        <v>883</v>
      </c>
      <c r="G507" s="207" t="s">
        <v>846</v>
      </c>
      <c r="H507" s="208">
        <v>1</v>
      </c>
      <c r="I507" s="209"/>
      <c r="J507" s="210">
        <f>ROUND(I507*H507,2)</f>
        <v>0</v>
      </c>
      <c r="K507" s="206" t="s">
        <v>364</v>
      </c>
      <c r="L507" s="63"/>
      <c r="M507" s="211" t="s">
        <v>34</v>
      </c>
      <c r="N507" s="212" t="s">
        <v>49</v>
      </c>
      <c r="O507" s="44"/>
      <c r="P507" s="213">
        <f>O507*H507</f>
        <v>0</v>
      </c>
      <c r="Q507" s="213">
        <v>0</v>
      </c>
      <c r="R507" s="213">
        <f>Q507*H507</f>
        <v>0</v>
      </c>
      <c r="S507" s="213">
        <v>0</v>
      </c>
      <c r="T507" s="214">
        <f>S507*H507</f>
        <v>0</v>
      </c>
      <c r="AR507" s="25" t="s">
        <v>337</v>
      </c>
      <c r="AT507" s="25" t="s">
        <v>182</v>
      </c>
      <c r="AU507" s="25" t="s">
        <v>88</v>
      </c>
      <c r="AY507" s="25" t="s">
        <v>179</v>
      </c>
      <c r="BE507" s="215">
        <f>IF(N507="základní",J507,0)</f>
        <v>0</v>
      </c>
      <c r="BF507" s="215">
        <f>IF(N507="snížená",J507,0)</f>
        <v>0</v>
      </c>
      <c r="BG507" s="215">
        <f>IF(N507="zákl. přenesená",J507,0)</f>
        <v>0</v>
      </c>
      <c r="BH507" s="215">
        <f>IF(N507="sníž. přenesená",J507,0)</f>
        <v>0</v>
      </c>
      <c r="BI507" s="215">
        <f>IF(N507="nulová",J507,0)</f>
        <v>0</v>
      </c>
      <c r="BJ507" s="25" t="s">
        <v>86</v>
      </c>
      <c r="BK507" s="215">
        <f>ROUND(I507*H507,2)</f>
        <v>0</v>
      </c>
      <c r="BL507" s="25" t="s">
        <v>337</v>
      </c>
      <c r="BM507" s="25" t="s">
        <v>884</v>
      </c>
    </row>
    <row r="508" spans="2:65" s="1" customFormat="1" ht="54">
      <c r="B508" s="43"/>
      <c r="C508" s="65"/>
      <c r="D508" s="216" t="s">
        <v>189</v>
      </c>
      <c r="E508" s="65"/>
      <c r="F508" s="217" t="s">
        <v>848</v>
      </c>
      <c r="G508" s="65"/>
      <c r="H508" s="65"/>
      <c r="I508" s="174"/>
      <c r="J508" s="65"/>
      <c r="K508" s="65"/>
      <c r="L508" s="63"/>
      <c r="M508" s="218"/>
      <c r="N508" s="44"/>
      <c r="O508" s="44"/>
      <c r="P508" s="44"/>
      <c r="Q508" s="44"/>
      <c r="R508" s="44"/>
      <c r="S508" s="44"/>
      <c r="T508" s="80"/>
      <c r="AT508" s="25" t="s">
        <v>189</v>
      </c>
      <c r="AU508" s="25" t="s">
        <v>88</v>
      </c>
    </row>
    <row r="509" spans="2:65" s="1" customFormat="1" ht="31.5" customHeight="1">
      <c r="B509" s="43"/>
      <c r="C509" s="204" t="s">
        <v>885</v>
      </c>
      <c r="D509" s="204" t="s">
        <v>182</v>
      </c>
      <c r="E509" s="205" t="s">
        <v>886</v>
      </c>
      <c r="F509" s="206" t="s">
        <v>887</v>
      </c>
      <c r="G509" s="207" t="s">
        <v>846</v>
      </c>
      <c r="H509" s="208">
        <v>1</v>
      </c>
      <c r="I509" s="209"/>
      <c r="J509" s="210">
        <f>ROUND(I509*H509,2)</f>
        <v>0</v>
      </c>
      <c r="K509" s="206" t="s">
        <v>364</v>
      </c>
      <c r="L509" s="63"/>
      <c r="M509" s="211" t="s">
        <v>34</v>
      </c>
      <c r="N509" s="212" t="s">
        <v>49</v>
      </c>
      <c r="O509" s="44"/>
      <c r="P509" s="213">
        <f>O509*H509</f>
        <v>0</v>
      </c>
      <c r="Q509" s="213">
        <v>0</v>
      </c>
      <c r="R509" s="213">
        <f>Q509*H509</f>
        <v>0</v>
      </c>
      <c r="S509" s="213">
        <v>0</v>
      </c>
      <c r="T509" s="214">
        <f>S509*H509</f>
        <v>0</v>
      </c>
      <c r="AR509" s="25" t="s">
        <v>337</v>
      </c>
      <c r="AT509" s="25" t="s">
        <v>182</v>
      </c>
      <c r="AU509" s="25" t="s">
        <v>88</v>
      </c>
      <c r="AY509" s="25" t="s">
        <v>179</v>
      </c>
      <c r="BE509" s="215">
        <f>IF(N509="základní",J509,0)</f>
        <v>0</v>
      </c>
      <c r="BF509" s="215">
        <f>IF(N509="snížená",J509,0)</f>
        <v>0</v>
      </c>
      <c r="BG509" s="215">
        <f>IF(N509="zákl. přenesená",J509,0)</f>
        <v>0</v>
      </c>
      <c r="BH509" s="215">
        <f>IF(N509="sníž. přenesená",J509,0)</f>
        <v>0</v>
      </c>
      <c r="BI509" s="215">
        <f>IF(N509="nulová",J509,0)</f>
        <v>0</v>
      </c>
      <c r="BJ509" s="25" t="s">
        <v>86</v>
      </c>
      <c r="BK509" s="215">
        <f>ROUND(I509*H509,2)</f>
        <v>0</v>
      </c>
      <c r="BL509" s="25" t="s">
        <v>337</v>
      </c>
      <c r="BM509" s="25" t="s">
        <v>888</v>
      </c>
    </row>
    <row r="510" spans="2:65" s="1" customFormat="1" ht="54">
      <c r="B510" s="43"/>
      <c r="C510" s="65"/>
      <c r="D510" s="216" t="s">
        <v>189</v>
      </c>
      <c r="E510" s="65"/>
      <c r="F510" s="217" t="s">
        <v>848</v>
      </c>
      <c r="G510" s="65"/>
      <c r="H510" s="65"/>
      <c r="I510" s="174"/>
      <c r="J510" s="65"/>
      <c r="K510" s="65"/>
      <c r="L510" s="63"/>
      <c r="M510" s="218"/>
      <c r="N510" s="44"/>
      <c r="O510" s="44"/>
      <c r="P510" s="44"/>
      <c r="Q510" s="44"/>
      <c r="R510" s="44"/>
      <c r="S510" s="44"/>
      <c r="T510" s="80"/>
      <c r="AT510" s="25" t="s">
        <v>189</v>
      </c>
      <c r="AU510" s="25" t="s">
        <v>88</v>
      </c>
    </row>
    <row r="511" spans="2:65" s="1" customFormat="1" ht="22.5" customHeight="1">
      <c r="B511" s="43"/>
      <c r="C511" s="204" t="s">
        <v>889</v>
      </c>
      <c r="D511" s="204" t="s">
        <v>182</v>
      </c>
      <c r="E511" s="205" t="s">
        <v>890</v>
      </c>
      <c r="F511" s="206" t="s">
        <v>891</v>
      </c>
      <c r="G511" s="207" t="s">
        <v>283</v>
      </c>
      <c r="H511" s="208">
        <v>1</v>
      </c>
      <c r="I511" s="209"/>
      <c r="J511" s="210">
        <f>ROUND(I511*H511,2)</f>
        <v>0</v>
      </c>
      <c r="K511" s="206" t="s">
        <v>364</v>
      </c>
      <c r="L511" s="63"/>
      <c r="M511" s="211" t="s">
        <v>34</v>
      </c>
      <c r="N511" s="212" t="s">
        <v>49</v>
      </c>
      <c r="O511" s="44"/>
      <c r="P511" s="213">
        <f>O511*H511</f>
        <v>0</v>
      </c>
      <c r="Q511" s="213">
        <v>0</v>
      </c>
      <c r="R511" s="213">
        <f>Q511*H511</f>
        <v>0</v>
      </c>
      <c r="S511" s="213">
        <v>0</v>
      </c>
      <c r="T511" s="214">
        <f>S511*H511</f>
        <v>0</v>
      </c>
      <c r="AR511" s="25" t="s">
        <v>337</v>
      </c>
      <c r="AT511" s="25" t="s">
        <v>182</v>
      </c>
      <c r="AU511" s="25" t="s">
        <v>88</v>
      </c>
      <c r="AY511" s="25" t="s">
        <v>179</v>
      </c>
      <c r="BE511" s="215">
        <f>IF(N511="základní",J511,0)</f>
        <v>0</v>
      </c>
      <c r="BF511" s="215">
        <f>IF(N511="snížená",J511,0)</f>
        <v>0</v>
      </c>
      <c r="BG511" s="215">
        <f>IF(N511="zákl. přenesená",J511,0)</f>
        <v>0</v>
      </c>
      <c r="BH511" s="215">
        <f>IF(N511="sníž. přenesená",J511,0)</f>
        <v>0</v>
      </c>
      <c r="BI511" s="215">
        <f>IF(N511="nulová",J511,0)</f>
        <v>0</v>
      </c>
      <c r="BJ511" s="25" t="s">
        <v>86</v>
      </c>
      <c r="BK511" s="215">
        <f>ROUND(I511*H511,2)</f>
        <v>0</v>
      </c>
      <c r="BL511" s="25" t="s">
        <v>337</v>
      </c>
      <c r="BM511" s="25" t="s">
        <v>892</v>
      </c>
    </row>
    <row r="512" spans="2:65" s="11" customFormat="1" ht="29.85" customHeight="1">
      <c r="B512" s="187"/>
      <c r="C512" s="188"/>
      <c r="D512" s="201" t="s">
        <v>77</v>
      </c>
      <c r="E512" s="202" t="s">
        <v>893</v>
      </c>
      <c r="F512" s="202" t="s">
        <v>894</v>
      </c>
      <c r="G512" s="188"/>
      <c r="H512" s="188"/>
      <c r="I512" s="191"/>
      <c r="J512" s="203">
        <f>BK512</f>
        <v>0</v>
      </c>
      <c r="K512" s="188"/>
      <c r="L512" s="193"/>
      <c r="M512" s="194"/>
      <c r="N512" s="195"/>
      <c r="O512" s="195"/>
      <c r="P512" s="196">
        <f>SUM(P513:P537)</f>
        <v>0</v>
      </c>
      <c r="Q512" s="195"/>
      <c r="R512" s="196">
        <f>SUM(R513:R537)</f>
        <v>7.5176749999999997</v>
      </c>
      <c r="S512" s="195"/>
      <c r="T512" s="197">
        <f>SUM(T513:T537)</f>
        <v>0</v>
      </c>
      <c r="AR512" s="198" t="s">
        <v>88</v>
      </c>
      <c r="AT512" s="199" t="s">
        <v>77</v>
      </c>
      <c r="AU512" s="199" t="s">
        <v>86</v>
      </c>
      <c r="AY512" s="198" t="s">
        <v>179</v>
      </c>
      <c r="BK512" s="200">
        <f>SUM(BK513:BK537)</f>
        <v>0</v>
      </c>
    </row>
    <row r="513" spans="2:65" s="1" customFormat="1" ht="22.5" customHeight="1">
      <c r="B513" s="43"/>
      <c r="C513" s="204" t="s">
        <v>895</v>
      </c>
      <c r="D513" s="204" t="s">
        <v>182</v>
      </c>
      <c r="E513" s="205" t="s">
        <v>896</v>
      </c>
      <c r="F513" s="206" t="s">
        <v>897</v>
      </c>
      <c r="G513" s="207" t="s">
        <v>898</v>
      </c>
      <c r="H513" s="208">
        <v>7370</v>
      </c>
      <c r="I513" s="209"/>
      <c r="J513" s="210">
        <f>ROUND(I513*H513,2)</f>
        <v>0</v>
      </c>
      <c r="K513" s="206" t="s">
        <v>364</v>
      </c>
      <c r="L513" s="63"/>
      <c r="M513" s="211" t="s">
        <v>34</v>
      </c>
      <c r="N513" s="212" t="s">
        <v>49</v>
      </c>
      <c r="O513" s="44"/>
      <c r="P513" s="213">
        <f>O513*H513</f>
        <v>0</v>
      </c>
      <c r="Q513" s="213">
        <v>1E-3</v>
      </c>
      <c r="R513" s="213">
        <f>Q513*H513</f>
        <v>7.37</v>
      </c>
      <c r="S513" s="213">
        <v>0</v>
      </c>
      <c r="T513" s="214">
        <f>S513*H513</f>
        <v>0</v>
      </c>
      <c r="AR513" s="25" t="s">
        <v>337</v>
      </c>
      <c r="AT513" s="25" t="s">
        <v>182</v>
      </c>
      <c r="AU513" s="25" t="s">
        <v>88</v>
      </c>
      <c r="AY513" s="25" t="s">
        <v>179</v>
      </c>
      <c r="BE513" s="215">
        <f>IF(N513="základní",J513,0)</f>
        <v>0</v>
      </c>
      <c r="BF513" s="215">
        <f>IF(N513="snížená",J513,0)</f>
        <v>0</v>
      </c>
      <c r="BG513" s="215">
        <f>IF(N513="zákl. přenesená",J513,0)</f>
        <v>0</v>
      </c>
      <c r="BH513" s="215">
        <f>IF(N513="sníž. přenesená",J513,0)</f>
        <v>0</v>
      </c>
      <c r="BI513" s="215">
        <f>IF(N513="nulová",J513,0)</f>
        <v>0</v>
      </c>
      <c r="BJ513" s="25" t="s">
        <v>86</v>
      </c>
      <c r="BK513" s="215">
        <f>ROUND(I513*H513,2)</f>
        <v>0</v>
      </c>
      <c r="BL513" s="25" t="s">
        <v>337</v>
      </c>
      <c r="BM513" s="25" t="s">
        <v>899</v>
      </c>
    </row>
    <row r="514" spans="2:65" s="1" customFormat="1" ht="202.5">
      <c r="B514" s="43"/>
      <c r="C514" s="65"/>
      <c r="D514" s="219" t="s">
        <v>189</v>
      </c>
      <c r="E514" s="65"/>
      <c r="F514" s="220" t="s">
        <v>900</v>
      </c>
      <c r="G514" s="65"/>
      <c r="H514" s="65"/>
      <c r="I514" s="174"/>
      <c r="J514" s="65"/>
      <c r="K514" s="65"/>
      <c r="L514" s="63"/>
      <c r="M514" s="218"/>
      <c r="N514" s="44"/>
      <c r="O514" s="44"/>
      <c r="P514" s="44"/>
      <c r="Q514" s="44"/>
      <c r="R514" s="44"/>
      <c r="S514" s="44"/>
      <c r="T514" s="80"/>
      <c r="AT514" s="25" t="s">
        <v>189</v>
      </c>
      <c r="AU514" s="25" t="s">
        <v>88</v>
      </c>
    </row>
    <row r="515" spans="2:65" s="12" customFormat="1" ht="13.5">
      <c r="B515" s="226"/>
      <c r="C515" s="227"/>
      <c r="D515" s="219" t="s">
        <v>277</v>
      </c>
      <c r="E515" s="228" t="s">
        <v>34</v>
      </c>
      <c r="F515" s="229" t="s">
        <v>901</v>
      </c>
      <c r="G515" s="227"/>
      <c r="H515" s="230" t="s">
        <v>34</v>
      </c>
      <c r="I515" s="231"/>
      <c r="J515" s="227"/>
      <c r="K515" s="227"/>
      <c r="L515" s="232"/>
      <c r="M515" s="233"/>
      <c r="N515" s="234"/>
      <c r="O515" s="234"/>
      <c r="P515" s="234"/>
      <c r="Q515" s="234"/>
      <c r="R515" s="234"/>
      <c r="S515" s="234"/>
      <c r="T515" s="235"/>
      <c r="AT515" s="236" t="s">
        <v>277</v>
      </c>
      <c r="AU515" s="236" t="s">
        <v>88</v>
      </c>
      <c r="AV515" s="12" t="s">
        <v>86</v>
      </c>
      <c r="AW515" s="12" t="s">
        <v>41</v>
      </c>
      <c r="AX515" s="12" t="s">
        <v>78</v>
      </c>
      <c r="AY515" s="236" t="s">
        <v>179</v>
      </c>
    </row>
    <row r="516" spans="2:65" s="12" customFormat="1" ht="13.5">
      <c r="B516" s="226"/>
      <c r="C516" s="227"/>
      <c r="D516" s="219" t="s">
        <v>277</v>
      </c>
      <c r="E516" s="228" t="s">
        <v>34</v>
      </c>
      <c r="F516" s="229" t="s">
        <v>430</v>
      </c>
      <c r="G516" s="227"/>
      <c r="H516" s="230" t="s">
        <v>34</v>
      </c>
      <c r="I516" s="231"/>
      <c r="J516" s="227"/>
      <c r="K516" s="227"/>
      <c r="L516" s="232"/>
      <c r="M516" s="233"/>
      <c r="N516" s="234"/>
      <c r="O516" s="234"/>
      <c r="P516" s="234"/>
      <c r="Q516" s="234"/>
      <c r="R516" s="234"/>
      <c r="S516" s="234"/>
      <c r="T516" s="235"/>
      <c r="AT516" s="236" t="s">
        <v>277</v>
      </c>
      <c r="AU516" s="236" t="s">
        <v>88</v>
      </c>
      <c r="AV516" s="12" t="s">
        <v>86</v>
      </c>
      <c r="AW516" s="12" t="s">
        <v>41</v>
      </c>
      <c r="AX516" s="12" t="s">
        <v>78</v>
      </c>
      <c r="AY516" s="236" t="s">
        <v>179</v>
      </c>
    </row>
    <row r="517" spans="2:65" s="13" customFormat="1" ht="13.5">
      <c r="B517" s="237"/>
      <c r="C517" s="238"/>
      <c r="D517" s="219" t="s">
        <v>277</v>
      </c>
      <c r="E517" s="239" t="s">
        <v>34</v>
      </c>
      <c r="F517" s="240" t="s">
        <v>902</v>
      </c>
      <c r="G517" s="238"/>
      <c r="H517" s="241">
        <v>6700</v>
      </c>
      <c r="I517" s="242"/>
      <c r="J517" s="238"/>
      <c r="K517" s="238"/>
      <c r="L517" s="243"/>
      <c r="M517" s="244"/>
      <c r="N517" s="245"/>
      <c r="O517" s="245"/>
      <c r="P517" s="245"/>
      <c r="Q517" s="245"/>
      <c r="R517" s="245"/>
      <c r="S517" s="245"/>
      <c r="T517" s="246"/>
      <c r="AT517" s="247" t="s">
        <v>277</v>
      </c>
      <c r="AU517" s="247" t="s">
        <v>88</v>
      </c>
      <c r="AV517" s="13" t="s">
        <v>88</v>
      </c>
      <c r="AW517" s="13" t="s">
        <v>41</v>
      </c>
      <c r="AX517" s="13" t="s">
        <v>78</v>
      </c>
      <c r="AY517" s="247" t="s">
        <v>179</v>
      </c>
    </row>
    <row r="518" spans="2:65" s="15" customFormat="1" ht="13.5">
      <c r="B518" s="264"/>
      <c r="C518" s="265"/>
      <c r="D518" s="219" t="s">
        <v>277</v>
      </c>
      <c r="E518" s="266" t="s">
        <v>34</v>
      </c>
      <c r="F518" s="267" t="s">
        <v>418</v>
      </c>
      <c r="G518" s="265"/>
      <c r="H518" s="268">
        <v>6700</v>
      </c>
      <c r="I518" s="269"/>
      <c r="J518" s="265"/>
      <c r="K518" s="265"/>
      <c r="L518" s="270"/>
      <c r="M518" s="271"/>
      <c r="N518" s="272"/>
      <c r="O518" s="272"/>
      <c r="P518" s="272"/>
      <c r="Q518" s="272"/>
      <c r="R518" s="272"/>
      <c r="S518" s="272"/>
      <c r="T518" s="273"/>
      <c r="AT518" s="274" t="s">
        <v>277</v>
      </c>
      <c r="AU518" s="274" t="s">
        <v>88</v>
      </c>
      <c r="AV518" s="15" t="s">
        <v>109</v>
      </c>
      <c r="AW518" s="15" t="s">
        <v>41</v>
      </c>
      <c r="AX518" s="15" t="s">
        <v>78</v>
      </c>
      <c r="AY518" s="274" t="s">
        <v>179</v>
      </c>
    </row>
    <row r="519" spans="2:65" s="13" customFormat="1" ht="13.5">
      <c r="B519" s="237"/>
      <c r="C519" s="238"/>
      <c r="D519" s="219" t="s">
        <v>277</v>
      </c>
      <c r="E519" s="239" t="s">
        <v>34</v>
      </c>
      <c r="F519" s="240" t="s">
        <v>903</v>
      </c>
      <c r="G519" s="238"/>
      <c r="H519" s="241">
        <v>670</v>
      </c>
      <c r="I519" s="242"/>
      <c r="J519" s="238"/>
      <c r="K519" s="238"/>
      <c r="L519" s="243"/>
      <c r="M519" s="244"/>
      <c r="N519" s="245"/>
      <c r="O519" s="245"/>
      <c r="P519" s="245"/>
      <c r="Q519" s="245"/>
      <c r="R519" s="245"/>
      <c r="S519" s="245"/>
      <c r="T519" s="246"/>
      <c r="AT519" s="247" t="s">
        <v>277</v>
      </c>
      <c r="AU519" s="247" t="s">
        <v>88</v>
      </c>
      <c r="AV519" s="13" t="s">
        <v>88</v>
      </c>
      <c r="AW519" s="13" t="s">
        <v>41</v>
      </c>
      <c r="AX519" s="13" t="s">
        <v>78</v>
      </c>
      <c r="AY519" s="247" t="s">
        <v>179</v>
      </c>
    </row>
    <row r="520" spans="2:65" s="14" customFormat="1" ht="13.5">
      <c r="B520" s="248"/>
      <c r="C520" s="249"/>
      <c r="D520" s="216" t="s">
        <v>277</v>
      </c>
      <c r="E520" s="250" t="s">
        <v>34</v>
      </c>
      <c r="F520" s="251" t="s">
        <v>280</v>
      </c>
      <c r="G520" s="249"/>
      <c r="H520" s="252">
        <v>7370</v>
      </c>
      <c r="I520" s="253"/>
      <c r="J520" s="249"/>
      <c r="K520" s="249"/>
      <c r="L520" s="254"/>
      <c r="M520" s="255"/>
      <c r="N520" s="256"/>
      <c r="O520" s="256"/>
      <c r="P520" s="256"/>
      <c r="Q520" s="256"/>
      <c r="R520" s="256"/>
      <c r="S520" s="256"/>
      <c r="T520" s="257"/>
      <c r="AT520" s="258" t="s">
        <v>277</v>
      </c>
      <c r="AU520" s="258" t="s">
        <v>88</v>
      </c>
      <c r="AV520" s="14" t="s">
        <v>203</v>
      </c>
      <c r="AW520" s="14" t="s">
        <v>41</v>
      </c>
      <c r="AX520" s="14" t="s">
        <v>86</v>
      </c>
      <c r="AY520" s="258" t="s">
        <v>179</v>
      </c>
    </row>
    <row r="521" spans="2:65" s="1" customFormat="1" ht="22.5" customHeight="1">
      <c r="B521" s="43"/>
      <c r="C521" s="204" t="s">
        <v>904</v>
      </c>
      <c r="D521" s="204" t="s">
        <v>182</v>
      </c>
      <c r="E521" s="205" t="s">
        <v>905</v>
      </c>
      <c r="F521" s="206" t="s">
        <v>906</v>
      </c>
      <c r="G521" s="207" t="s">
        <v>287</v>
      </c>
      <c r="H521" s="208">
        <v>95.7</v>
      </c>
      <c r="I521" s="209"/>
      <c r="J521" s="210">
        <f>ROUND(I521*H521,2)</f>
        <v>0</v>
      </c>
      <c r="K521" s="206" t="s">
        <v>364</v>
      </c>
      <c r="L521" s="63"/>
      <c r="M521" s="211" t="s">
        <v>34</v>
      </c>
      <c r="N521" s="212" t="s">
        <v>49</v>
      </c>
      <c r="O521" s="44"/>
      <c r="P521" s="213">
        <f>O521*H521</f>
        <v>0</v>
      </c>
      <c r="Q521" s="213">
        <v>1E-3</v>
      </c>
      <c r="R521" s="213">
        <f>Q521*H521</f>
        <v>9.5700000000000007E-2</v>
      </c>
      <c r="S521" s="213">
        <v>0</v>
      </c>
      <c r="T521" s="214">
        <f>S521*H521</f>
        <v>0</v>
      </c>
      <c r="AR521" s="25" t="s">
        <v>337</v>
      </c>
      <c r="AT521" s="25" t="s">
        <v>182</v>
      </c>
      <c r="AU521" s="25" t="s">
        <v>88</v>
      </c>
      <c r="AY521" s="25" t="s">
        <v>179</v>
      </c>
      <c r="BE521" s="215">
        <f>IF(N521="základní",J521,0)</f>
        <v>0</v>
      </c>
      <c r="BF521" s="215">
        <f>IF(N521="snížená",J521,0)</f>
        <v>0</v>
      </c>
      <c r="BG521" s="215">
        <f>IF(N521="zákl. přenesená",J521,0)</f>
        <v>0</v>
      </c>
      <c r="BH521" s="215">
        <f>IF(N521="sníž. přenesená",J521,0)</f>
        <v>0</v>
      </c>
      <c r="BI521" s="215">
        <f>IF(N521="nulová",J521,0)</f>
        <v>0</v>
      </c>
      <c r="BJ521" s="25" t="s">
        <v>86</v>
      </c>
      <c r="BK521" s="215">
        <f>ROUND(I521*H521,2)</f>
        <v>0</v>
      </c>
      <c r="BL521" s="25" t="s">
        <v>337</v>
      </c>
      <c r="BM521" s="25" t="s">
        <v>907</v>
      </c>
    </row>
    <row r="522" spans="2:65" s="1" customFormat="1" ht="202.5">
      <c r="B522" s="43"/>
      <c r="C522" s="65"/>
      <c r="D522" s="219" t="s">
        <v>189</v>
      </c>
      <c r="E522" s="65"/>
      <c r="F522" s="220" t="s">
        <v>908</v>
      </c>
      <c r="G522" s="65"/>
      <c r="H522" s="65"/>
      <c r="I522" s="174"/>
      <c r="J522" s="65"/>
      <c r="K522" s="65"/>
      <c r="L522" s="63"/>
      <c r="M522" s="218"/>
      <c r="N522" s="44"/>
      <c r="O522" s="44"/>
      <c r="P522" s="44"/>
      <c r="Q522" s="44"/>
      <c r="R522" s="44"/>
      <c r="S522" s="44"/>
      <c r="T522" s="80"/>
      <c r="AT522" s="25" t="s">
        <v>189</v>
      </c>
      <c r="AU522" s="25" t="s">
        <v>88</v>
      </c>
    </row>
    <row r="523" spans="2:65" s="12" customFormat="1" ht="13.5">
      <c r="B523" s="226"/>
      <c r="C523" s="227"/>
      <c r="D523" s="219" t="s">
        <v>277</v>
      </c>
      <c r="E523" s="228" t="s">
        <v>34</v>
      </c>
      <c r="F523" s="229" t="s">
        <v>901</v>
      </c>
      <c r="G523" s="227"/>
      <c r="H523" s="230" t="s">
        <v>34</v>
      </c>
      <c r="I523" s="231"/>
      <c r="J523" s="227"/>
      <c r="K523" s="227"/>
      <c r="L523" s="232"/>
      <c r="M523" s="233"/>
      <c r="N523" s="234"/>
      <c r="O523" s="234"/>
      <c r="P523" s="234"/>
      <c r="Q523" s="234"/>
      <c r="R523" s="234"/>
      <c r="S523" s="234"/>
      <c r="T523" s="235"/>
      <c r="AT523" s="236" t="s">
        <v>277</v>
      </c>
      <c r="AU523" s="236" t="s">
        <v>88</v>
      </c>
      <c r="AV523" s="12" t="s">
        <v>86</v>
      </c>
      <c r="AW523" s="12" t="s">
        <v>41</v>
      </c>
      <c r="AX523" s="12" t="s">
        <v>78</v>
      </c>
      <c r="AY523" s="236" t="s">
        <v>179</v>
      </c>
    </row>
    <row r="524" spans="2:65" s="12" customFormat="1" ht="13.5">
      <c r="B524" s="226"/>
      <c r="C524" s="227"/>
      <c r="D524" s="219" t="s">
        <v>277</v>
      </c>
      <c r="E524" s="228" t="s">
        <v>34</v>
      </c>
      <c r="F524" s="229" t="s">
        <v>430</v>
      </c>
      <c r="G524" s="227"/>
      <c r="H524" s="230" t="s">
        <v>34</v>
      </c>
      <c r="I524" s="231"/>
      <c r="J524" s="227"/>
      <c r="K524" s="227"/>
      <c r="L524" s="232"/>
      <c r="M524" s="233"/>
      <c r="N524" s="234"/>
      <c r="O524" s="234"/>
      <c r="P524" s="234"/>
      <c r="Q524" s="234"/>
      <c r="R524" s="234"/>
      <c r="S524" s="234"/>
      <c r="T524" s="235"/>
      <c r="AT524" s="236" t="s">
        <v>277</v>
      </c>
      <c r="AU524" s="236" t="s">
        <v>88</v>
      </c>
      <c r="AV524" s="12" t="s">
        <v>86</v>
      </c>
      <c r="AW524" s="12" t="s">
        <v>41</v>
      </c>
      <c r="AX524" s="12" t="s">
        <v>78</v>
      </c>
      <c r="AY524" s="236" t="s">
        <v>179</v>
      </c>
    </row>
    <row r="525" spans="2:65" s="13" customFormat="1" ht="13.5">
      <c r="B525" s="237"/>
      <c r="C525" s="238"/>
      <c r="D525" s="219" t="s">
        <v>277</v>
      </c>
      <c r="E525" s="239" t="s">
        <v>34</v>
      </c>
      <c r="F525" s="240" t="s">
        <v>909</v>
      </c>
      <c r="G525" s="238"/>
      <c r="H525" s="241">
        <v>87</v>
      </c>
      <c r="I525" s="242"/>
      <c r="J525" s="238"/>
      <c r="K525" s="238"/>
      <c r="L525" s="243"/>
      <c r="M525" s="244"/>
      <c r="N525" s="245"/>
      <c r="O525" s="245"/>
      <c r="P525" s="245"/>
      <c r="Q525" s="245"/>
      <c r="R525" s="245"/>
      <c r="S525" s="245"/>
      <c r="T525" s="246"/>
      <c r="AT525" s="247" t="s">
        <v>277</v>
      </c>
      <c r="AU525" s="247" t="s">
        <v>88</v>
      </c>
      <c r="AV525" s="13" t="s">
        <v>88</v>
      </c>
      <c r="AW525" s="13" t="s">
        <v>41</v>
      </c>
      <c r="AX525" s="13" t="s">
        <v>78</v>
      </c>
      <c r="AY525" s="247" t="s">
        <v>179</v>
      </c>
    </row>
    <row r="526" spans="2:65" s="15" customFormat="1" ht="13.5">
      <c r="B526" s="264"/>
      <c r="C526" s="265"/>
      <c r="D526" s="219" t="s">
        <v>277</v>
      </c>
      <c r="E526" s="266" t="s">
        <v>34</v>
      </c>
      <c r="F526" s="267" t="s">
        <v>418</v>
      </c>
      <c r="G526" s="265"/>
      <c r="H526" s="268">
        <v>87</v>
      </c>
      <c r="I526" s="269"/>
      <c r="J526" s="265"/>
      <c r="K526" s="265"/>
      <c r="L526" s="270"/>
      <c r="M526" s="271"/>
      <c r="N526" s="272"/>
      <c r="O526" s="272"/>
      <c r="P526" s="272"/>
      <c r="Q526" s="272"/>
      <c r="R526" s="272"/>
      <c r="S526" s="272"/>
      <c r="T526" s="273"/>
      <c r="AT526" s="274" t="s">
        <v>277</v>
      </c>
      <c r="AU526" s="274" t="s">
        <v>88</v>
      </c>
      <c r="AV526" s="15" t="s">
        <v>109</v>
      </c>
      <c r="AW526" s="15" t="s">
        <v>41</v>
      </c>
      <c r="AX526" s="15" t="s">
        <v>78</v>
      </c>
      <c r="AY526" s="274" t="s">
        <v>179</v>
      </c>
    </row>
    <row r="527" spans="2:65" s="13" customFormat="1" ht="13.5">
      <c r="B527" s="237"/>
      <c r="C527" s="238"/>
      <c r="D527" s="219" t="s">
        <v>277</v>
      </c>
      <c r="E527" s="239" t="s">
        <v>34</v>
      </c>
      <c r="F527" s="240" t="s">
        <v>910</v>
      </c>
      <c r="G527" s="238"/>
      <c r="H527" s="241">
        <v>8.6999999999999993</v>
      </c>
      <c r="I527" s="242"/>
      <c r="J527" s="238"/>
      <c r="K527" s="238"/>
      <c r="L527" s="243"/>
      <c r="M527" s="244"/>
      <c r="N527" s="245"/>
      <c r="O527" s="245"/>
      <c r="P527" s="245"/>
      <c r="Q527" s="245"/>
      <c r="R527" s="245"/>
      <c r="S527" s="245"/>
      <c r="T527" s="246"/>
      <c r="AT527" s="247" t="s">
        <v>277</v>
      </c>
      <c r="AU527" s="247" t="s">
        <v>88</v>
      </c>
      <c r="AV527" s="13" t="s">
        <v>88</v>
      </c>
      <c r="AW527" s="13" t="s">
        <v>41</v>
      </c>
      <c r="AX527" s="13" t="s">
        <v>78</v>
      </c>
      <c r="AY527" s="247" t="s">
        <v>179</v>
      </c>
    </row>
    <row r="528" spans="2:65" s="14" customFormat="1" ht="13.5">
      <c r="B528" s="248"/>
      <c r="C528" s="249"/>
      <c r="D528" s="216" t="s">
        <v>277</v>
      </c>
      <c r="E528" s="250" t="s">
        <v>34</v>
      </c>
      <c r="F528" s="251" t="s">
        <v>280</v>
      </c>
      <c r="G528" s="249"/>
      <c r="H528" s="252">
        <v>95.7</v>
      </c>
      <c r="I528" s="253"/>
      <c r="J528" s="249"/>
      <c r="K528" s="249"/>
      <c r="L528" s="254"/>
      <c r="M528" s="255"/>
      <c r="N528" s="256"/>
      <c r="O528" s="256"/>
      <c r="P528" s="256"/>
      <c r="Q528" s="256"/>
      <c r="R528" s="256"/>
      <c r="S528" s="256"/>
      <c r="T528" s="257"/>
      <c r="AT528" s="258" t="s">
        <v>277</v>
      </c>
      <c r="AU528" s="258" t="s">
        <v>88</v>
      </c>
      <c r="AV528" s="14" t="s">
        <v>203</v>
      </c>
      <c r="AW528" s="14" t="s">
        <v>41</v>
      </c>
      <c r="AX528" s="14" t="s">
        <v>86</v>
      </c>
      <c r="AY528" s="258" t="s">
        <v>179</v>
      </c>
    </row>
    <row r="529" spans="2:65" s="1" customFormat="1" ht="31.5" customHeight="1">
      <c r="B529" s="43"/>
      <c r="C529" s="204" t="s">
        <v>911</v>
      </c>
      <c r="D529" s="204" t="s">
        <v>182</v>
      </c>
      <c r="E529" s="205" t="s">
        <v>912</v>
      </c>
      <c r="F529" s="206" t="s">
        <v>913</v>
      </c>
      <c r="G529" s="207" t="s">
        <v>287</v>
      </c>
      <c r="H529" s="208">
        <v>51.975000000000001</v>
      </c>
      <c r="I529" s="209"/>
      <c r="J529" s="210">
        <f>ROUND(I529*H529,2)</f>
        <v>0</v>
      </c>
      <c r="K529" s="206" t="s">
        <v>364</v>
      </c>
      <c r="L529" s="63"/>
      <c r="M529" s="211" t="s">
        <v>34</v>
      </c>
      <c r="N529" s="212" t="s">
        <v>49</v>
      </c>
      <c r="O529" s="44"/>
      <c r="P529" s="213">
        <f>O529*H529</f>
        <v>0</v>
      </c>
      <c r="Q529" s="213">
        <v>1E-3</v>
      </c>
      <c r="R529" s="213">
        <f>Q529*H529</f>
        <v>5.1975E-2</v>
      </c>
      <c r="S529" s="213">
        <v>0</v>
      </c>
      <c r="T529" s="214">
        <f>S529*H529</f>
        <v>0</v>
      </c>
      <c r="AR529" s="25" t="s">
        <v>337</v>
      </c>
      <c r="AT529" s="25" t="s">
        <v>182</v>
      </c>
      <c r="AU529" s="25" t="s">
        <v>88</v>
      </c>
      <c r="AY529" s="25" t="s">
        <v>179</v>
      </c>
      <c r="BE529" s="215">
        <f>IF(N529="základní",J529,0)</f>
        <v>0</v>
      </c>
      <c r="BF529" s="215">
        <f>IF(N529="snížená",J529,0)</f>
        <v>0</v>
      </c>
      <c r="BG529" s="215">
        <f>IF(N529="zákl. přenesená",J529,0)</f>
        <v>0</v>
      </c>
      <c r="BH529" s="215">
        <f>IF(N529="sníž. přenesená",J529,0)</f>
        <v>0</v>
      </c>
      <c r="BI529" s="215">
        <f>IF(N529="nulová",J529,0)</f>
        <v>0</v>
      </c>
      <c r="BJ529" s="25" t="s">
        <v>86</v>
      </c>
      <c r="BK529" s="215">
        <f>ROUND(I529*H529,2)</f>
        <v>0</v>
      </c>
      <c r="BL529" s="25" t="s">
        <v>337</v>
      </c>
      <c r="BM529" s="25" t="s">
        <v>914</v>
      </c>
    </row>
    <row r="530" spans="2:65" s="1" customFormat="1" ht="202.5">
      <c r="B530" s="43"/>
      <c r="C530" s="65"/>
      <c r="D530" s="219" t="s">
        <v>189</v>
      </c>
      <c r="E530" s="65"/>
      <c r="F530" s="220" t="s">
        <v>908</v>
      </c>
      <c r="G530" s="65"/>
      <c r="H530" s="65"/>
      <c r="I530" s="174"/>
      <c r="J530" s="65"/>
      <c r="K530" s="65"/>
      <c r="L530" s="63"/>
      <c r="M530" s="218"/>
      <c r="N530" s="44"/>
      <c r="O530" s="44"/>
      <c r="P530" s="44"/>
      <c r="Q530" s="44"/>
      <c r="R530" s="44"/>
      <c r="S530" s="44"/>
      <c r="T530" s="80"/>
      <c r="AT530" s="25" t="s">
        <v>189</v>
      </c>
      <c r="AU530" s="25" t="s">
        <v>88</v>
      </c>
    </row>
    <row r="531" spans="2:65" s="12" customFormat="1" ht="13.5">
      <c r="B531" s="226"/>
      <c r="C531" s="227"/>
      <c r="D531" s="219" t="s">
        <v>277</v>
      </c>
      <c r="E531" s="228" t="s">
        <v>34</v>
      </c>
      <c r="F531" s="229" t="s">
        <v>901</v>
      </c>
      <c r="G531" s="227"/>
      <c r="H531" s="230" t="s">
        <v>34</v>
      </c>
      <c r="I531" s="231"/>
      <c r="J531" s="227"/>
      <c r="K531" s="227"/>
      <c r="L531" s="232"/>
      <c r="M531" s="233"/>
      <c r="N531" s="234"/>
      <c r="O531" s="234"/>
      <c r="P531" s="234"/>
      <c r="Q531" s="234"/>
      <c r="R531" s="234"/>
      <c r="S531" s="234"/>
      <c r="T531" s="235"/>
      <c r="AT531" s="236" t="s">
        <v>277</v>
      </c>
      <c r="AU531" s="236" t="s">
        <v>88</v>
      </c>
      <c r="AV531" s="12" t="s">
        <v>86</v>
      </c>
      <c r="AW531" s="12" t="s">
        <v>41</v>
      </c>
      <c r="AX531" s="12" t="s">
        <v>78</v>
      </c>
      <c r="AY531" s="236" t="s">
        <v>179</v>
      </c>
    </row>
    <row r="532" spans="2:65" s="12" customFormat="1" ht="13.5">
      <c r="B532" s="226"/>
      <c r="C532" s="227"/>
      <c r="D532" s="219" t="s">
        <v>277</v>
      </c>
      <c r="E532" s="228" t="s">
        <v>34</v>
      </c>
      <c r="F532" s="229" t="s">
        <v>430</v>
      </c>
      <c r="G532" s="227"/>
      <c r="H532" s="230" t="s">
        <v>34</v>
      </c>
      <c r="I532" s="231"/>
      <c r="J532" s="227"/>
      <c r="K532" s="227"/>
      <c r="L532" s="232"/>
      <c r="M532" s="233"/>
      <c r="N532" s="234"/>
      <c r="O532" s="234"/>
      <c r="P532" s="234"/>
      <c r="Q532" s="234"/>
      <c r="R532" s="234"/>
      <c r="S532" s="234"/>
      <c r="T532" s="235"/>
      <c r="AT532" s="236" t="s">
        <v>277</v>
      </c>
      <c r="AU532" s="236" t="s">
        <v>88</v>
      </c>
      <c r="AV532" s="12" t="s">
        <v>86</v>
      </c>
      <c r="AW532" s="12" t="s">
        <v>41</v>
      </c>
      <c r="AX532" s="12" t="s">
        <v>78</v>
      </c>
      <c r="AY532" s="236" t="s">
        <v>179</v>
      </c>
    </row>
    <row r="533" spans="2:65" s="13" customFormat="1" ht="13.5">
      <c r="B533" s="237"/>
      <c r="C533" s="238"/>
      <c r="D533" s="219" t="s">
        <v>277</v>
      </c>
      <c r="E533" s="239" t="s">
        <v>34</v>
      </c>
      <c r="F533" s="240" t="s">
        <v>915</v>
      </c>
      <c r="G533" s="238"/>
      <c r="H533" s="241">
        <v>49.5</v>
      </c>
      <c r="I533" s="242"/>
      <c r="J533" s="238"/>
      <c r="K533" s="238"/>
      <c r="L533" s="243"/>
      <c r="M533" s="244"/>
      <c r="N533" s="245"/>
      <c r="O533" s="245"/>
      <c r="P533" s="245"/>
      <c r="Q533" s="245"/>
      <c r="R533" s="245"/>
      <c r="S533" s="245"/>
      <c r="T533" s="246"/>
      <c r="AT533" s="247" t="s">
        <v>277</v>
      </c>
      <c r="AU533" s="247" t="s">
        <v>88</v>
      </c>
      <c r="AV533" s="13" t="s">
        <v>88</v>
      </c>
      <c r="AW533" s="13" t="s">
        <v>41</v>
      </c>
      <c r="AX533" s="13" t="s">
        <v>78</v>
      </c>
      <c r="AY533" s="247" t="s">
        <v>179</v>
      </c>
    </row>
    <row r="534" spans="2:65" s="15" customFormat="1" ht="13.5">
      <c r="B534" s="264"/>
      <c r="C534" s="265"/>
      <c r="D534" s="219" t="s">
        <v>277</v>
      </c>
      <c r="E534" s="266" t="s">
        <v>34</v>
      </c>
      <c r="F534" s="267" t="s">
        <v>418</v>
      </c>
      <c r="G534" s="265"/>
      <c r="H534" s="268">
        <v>49.5</v>
      </c>
      <c r="I534" s="269"/>
      <c r="J534" s="265"/>
      <c r="K534" s="265"/>
      <c r="L534" s="270"/>
      <c r="M534" s="271"/>
      <c r="N534" s="272"/>
      <c r="O534" s="272"/>
      <c r="P534" s="272"/>
      <c r="Q534" s="272"/>
      <c r="R534" s="272"/>
      <c r="S534" s="272"/>
      <c r="T534" s="273"/>
      <c r="AT534" s="274" t="s">
        <v>277</v>
      </c>
      <c r="AU534" s="274" t="s">
        <v>88</v>
      </c>
      <c r="AV534" s="15" t="s">
        <v>109</v>
      </c>
      <c r="AW534" s="15" t="s">
        <v>41</v>
      </c>
      <c r="AX534" s="15" t="s">
        <v>78</v>
      </c>
      <c r="AY534" s="274" t="s">
        <v>179</v>
      </c>
    </row>
    <row r="535" spans="2:65" s="13" customFormat="1" ht="13.5">
      <c r="B535" s="237"/>
      <c r="C535" s="238"/>
      <c r="D535" s="219" t="s">
        <v>277</v>
      </c>
      <c r="E535" s="239" t="s">
        <v>34</v>
      </c>
      <c r="F535" s="240" t="s">
        <v>916</v>
      </c>
      <c r="G535" s="238"/>
      <c r="H535" s="241">
        <v>2.4750000000000001</v>
      </c>
      <c r="I535" s="242"/>
      <c r="J535" s="238"/>
      <c r="K535" s="238"/>
      <c r="L535" s="243"/>
      <c r="M535" s="244"/>
      <c r="N535" s="245"/>
      <c r="O535" s="245"/>
      <c r="P535" s="245"/>
      <c r="Q535" s="245"/>
      <c r="R535" s="245"/>
      <c r="S535" s="245"/>
      <c r="T535" s="246"/>
      <c r="AT535" s="247" t="s">
        <v>277</v>
      </c>
      <c r="AU535" s="247" t="s">
        <v>88</v>
      </c>
      <c r="AV535" s="13" t="s">
        <v>88</v>
      </c>
      <c r="AW535" s="13" t="s">
        <v>41</v>
      </c>
      <c r="AX535" s="13" t="s">
        <v>78</v>
      </c>
      <c r="AY535" s="247" t="s">
        <v>179</v>
      </c>
    </row>
    <row r="536" spans="2:65" s="14" customFormat="1" ht="13.5">
      <c r="B536" s="248"/>
      <c r="C536" s="249"/>
      <c r="D536" s="216" t="s">
        <v>277</v>
      </c>
      <c r="E536" s="250" t="s">
        <v>34</v>
      </c>
      <c r="F536" s="251" t="s">
        <v>280</v>
      </c>
      <c r="G536" s="249"/>
      <c r="H536" s="252">
        <v>51.975000000000001</v>
      </c>
      <c r="I536" s="253"/>
      <c r="J536" s="249"/>
      <c r="K536" s="249"/>
      <c r="L536" s="254"/>
      <c r="M536" s="255"/>
      <c r="N536" s="256"/>
      <c r="O536" s="256"/>
      <c r="P536" s="256"/>
      <c r="Q536" s="256"/>
      <c r="R536" s="256"/>
      <c r="S536" s="256"/>
      <c r="T536" s="257"/>
      <c r="AT536" s="258" t="s">
        <v>277</v>
      </c>
      <c r="AU536" s="258" t="s">
        <v>88</v>
      </c>
      <c r="AV536" s="14" t="s">
        <v>203</v>
      </c>
      <c r="AW536" s="14" t="s">
        <v>41</v>
      </c>
      <c r="AX536" s="14" t="s">
        <v>86</v>
      </c>
      <c r="AY536" s="258" t="s">
        <v>179</v>
      </c>
    </row>
    <row r="537" spans="2:65" s="1" customFormat="1" ht="22.5" customHeight="1">
      <c r="B537" s="43"/>
      <c r="C537" s="204" t="s">
        <v>917</v>
      </c>
      <c r="D537" s="204" t="s">
        <v>182</v>
      </c>
      <c r="E537" s="205" t="s">
        <v>918</v>
      </c>
      <c r="F537" s="206" t="s">
        <v>919</v>
      </c>
      <c r="G537" s="207" t="s">
        <v>283</v>
      </c>
      <c r="H537" s="208">
        <v>1</v>
      </c>
      <c r="I537" s="209"/>
      <c r="J537" s="210">
        <f>ROUND(I537*H537,2)</f>
        <v>0</v>
      </c>
      <c r="K537" s="206" t="s">
        <v>364</v>
      </c>
      <c r="L537" s="63"/>
      <c r="M537" s="211" t="s">
        <v>34</v>
      </c>
      <c r="N537" s="212" t="s">
        <v>49</v>
      </c>
      <c r="O537" s="44"/>
      <c r="P537" s="213">
        <f>O537*H537</f>
        <v>0</v>
      </c>
      <c r="Q537" s="213">
        <v>0</v>
      </c>
      <c r="R537" s="213">
        <f>Q537*H537</f>
        <v>0</v>
      </c>
      <c r="S537" s="213">
        <v>0</v>
      </c>
      <c r="T537" s="214">
        <f>S537*H537</f>
        <v>0</v>
      </c>
      <c r="AR537" s="25" t="s">
        <v>337</v>
      </c>
      <c r="AT537" s="25" t="s">
        <v>182</v>
      </c>
      <c r="AU537" s="25" t="s">
        <v>88</v>
      </c>
      <c r="AY537" s="25" t="s">
        <v>179</v>
      </c>
      <c r="BE537" s="215">
        <f>IF(N537="základní",J537,0)</f>
        <v>0</v>
      </c>
      <c r="BF537" s="215">
        <f>IF(N537="snížená",J537,0)</f>
        <v>0</v>
      </c>
      <c r="BG537" s="215">
        <f>IF(N537="zákl. přenesená",J537,0)</f>
        <v>0</v>
      </c>
      <c r="BH537" s="215">
        <f>IF(N537="sníž. přenesená",J537,0)</f>
        <v>0</v>
      </c>
      <c r="BI537" s="215">
        <f>IF(N537="nulová",J537,0)</f>
        <v>0</v>
      </c>
      <c r="BJ537" s="25" t="s">
        <v>86</v>
      </c>
      <c r="BK537" s="215">
        <f>ROUND(I537*H537,2)</f>
        <v>0</v>
      </c>
      <c r="BL537" s="25" t="s">
        <v>337</v>
      </c>
      <c r="BM537" s="25" t="s">
        <v>920</v>
      </c>
    </row>
    <row r="538" spans="2:65" s="11" customFormat="1" ht="29.85" customHeight="1">
      <c r="B538" s="187"/>
      <c r="C538" s="188"/>
      <c r="D538" s="201" t="s">
        <v>77</v>
      </c>
      <c r="E538" s="202" t="s">
        <v>921</v>
      </c>
      <c r="F538" s="202" t="s">
        <v>922</v>
      </c>
      <c r="G538" s="188"/>
      <c r="H538" s="188"/>
      <c r="I538" s="191"/>
      <c r="J538" s="203">
        <f>BK538</f>
        <v>0</v>
      </c>
      <c r="K538" s="188"/>
      <c r="L538" s="193"/>
      <c r="M538" s="194"/>
      <c r="N538" s="195"/>
      <c r="O538" s="195"/>
      <c r="P538" s="196">
        <f>SUM(P539:P556)</f>
        <v>0</v>
      </c>
      <c r="Q538" s="195"/>
      <c r="R538" s="196">
        <f>SUM(R539:R556)</f>
        <v>1.8201470999999998</v>
      </c>
      <c r="S538" s="195"/>
      <c r="T538" s="197">
        <f>SUM(T539:T556)</f>
        <v>0</v>
      </c>
      <c r="AR538" s="198" t="s">
        <v>88</v>
      </c>
      <c r="AT538" s="199" t="s">
        <v>77</v>
      </c>
      <c r="AU538" s="199" t="s">
        <v>86</v>
      </c>
      <c r="AY538" s="198" t="s">
        <v>179</v>
      </c>
      <c r="BK538" s="200">
        <f>SUM(BK539:BK556)</f>
        <v>0</v>
      </c>
    </row>
    <row r="539" spans="2:65" s="1" customFormat="1" ht="22.5" customHeight="1">
      <c r="B539" s="43"/>
      <c r="C539" s="204" t="s">
        <v>923</v>
      </c>
      <c r="D539" s="204" t="s">
        <v>182</v>
      </c>
      <c r="E539" s="205" t="s">
        <v>924</v>
      </c>
      <c r="F539" s="206" t="s">
        <v>925</v>
      </c>
      <c r="G539" s="207" t="s">
        <v>287</v>
      </c>
      <c r="H539" s="208">
        <v>53.93</v>
      </c>
      <c r="I539" s="209"/>
      <c r="J539" s="210">
        <f>ROUND(I539*H539,2)</f>
        <v>0</v>
      </c>
      <c r="K539" s="206" t="s">
        <v>186</v>
      </c>
      <c r="L539" s="63"/>
      <c r="M539" s="211" t="s">
        <v>34</v>
      </c>
      <c r="N539" s="212" t="s">
        <v>49</v>
      </c>
      <c r="O539" s="44"/>
      <c r="P539" s="213">
        <f>O539*H539</f>
        <v>0</v>
      </c>
      <c r="Q539" s="213">
        <v>3.6700000000000001E-3</v>
      </c>
      <c r="R539" s="213">
        <f>Q539*H539</f>
        <v>0.19792309999999999</v>
      </c>
      <c r="S539" s="213">
        <v>0</v>
      </c>
      <c r="T539" s="214">
        <f>S539*H539</f>
        <v>0</v>
      </c>
      <c r="AR539" s="25" t="s">
        <v>337</v>
      </c>
      <c r="AT539" s="25" t="s">
        <v>182</v>
      </c>
      <c r="AU539" s="25" t="s">
        <v>88</v>
      </c>
      <c r="AY539" s="25" t="s">
        <v>179</v>
      </c>
      <c r="BE539" s="215">
        <f>IF(N539="základní",J539,0)</f>
        <v>0</v>
      </c>
      <c r="BF539" s="215">
        <f>IF(N539="snížená",J539,0)</f>
        <v>0</v>
      </c>
      <c r="BG539" s="215">
        <f>IF(N539="zákl. přenesená",J539,0)</f>
        <v>0</v>
      </c>
      <c r="BH539" s="215">
        <f>IF(N539="sníž. přenesená",J539,0)</f>
        <v>0</v>
      </c>
      <c r="BI539" s="215">
        <f>IF(N539="nulová",J539,0)</f>
        <v>0</v>
      </c>
      <c r="BJ539" s="25" t="s">
        <v>86</v>
      </c>
      <c r="BK539" s="215">
        <f>ROUND(I539*H539,2)</f>
        <v>0</v>
      </c>
      <c r="BL539" s="25" t="s">
        <v>337</v>
      </c>
      <c r="BM539" s="25" t="s">
        <v>926</v>
      </c>
    </row>
    <row r="540" spans="2:65" s="1" customFormat="1" ht="40.5">
      <c r="B540" s="43"/>
      <c r="C540" s="65"/>
      <c r="D540" s="219" t="s">
        <v>189</v>
      </c>
      <c r="E540" s="65"/>
      <c r="F540" s="220" t="s">
        <v>927</v>
      </c>
      <c r="G540" s="65"/>
      <c r="H540" s="65"/>
      <c r="I540" s="174"/>
      <c r="J540" s="65"/>
      <c r="K540" s="65"/>
      <c r="L540" s="63"/>
      <c r="M540" s="218"/>
      <c r="N540" s="44"/>
      <c r="O540" s="44"/>
      <c r="P540" s="44"/>
      <c r="Q540" s="44"/>
      <c r="R540" s="44"/>
      <c r="S540" s="44"/>
      <c r="T540" s="80"/>
      <c r="AT540" s="25" t="s">
        <v>189</v>
      </c>
      <c r="AU540" s="25" t="s">
        <v>88</v>
      </c>
    </row>
    <row r="541" spans="2:65" s="12" customFormat="1" ht="13.5">
      <c r="B541" s="226"/>
      <c r="C541" s="227"/>
      <c r="D541" s="219" t="s">
        <v>277</v>
      </c>
      <c r="E541" s="228" t="s">
        <v>34</v>
      </c>
      <c r="F541" s="229" t="s">
        <v>407</v>
      </c>
      <c r="G541" s="227"/>
      <c r="H541" s="230" t="s">
        <v>34</v>
      </c>
      <c r="I541" s="231"/>
      <c r="J541" s="227"/>
      <c r="K541" s="227"/>
      <c r="L541" s="232"/>
      <c r="M541" s="233"/>
      <c r="N541" s="234"/>
      <c r="O541" s="234"/>
      <c r="P541" s="234"/>
      <c r="Q541" s="234"/>
      <c r="R541" s="234"/>
      <c r="S541" s="234"/>
      <c r="T541" s="235"/>
      <c r="AT541" s="236" t="s">
        <v>277</v>
      </c>
      <c r="AU541" s="236" t="s">
        <v>88</v>
      </c>
      <c r="AV541" s="12" t="s">
        <v>86</v>
      </c>
      <c r="AW541" s="12" t="s">
        <v>41</v>
      </c>
      <c r="AX541" s="12" t="s">
        <v>78</v>
      </c>
      <c r="AY541" s="236" t="s">
        <v>179</v>
      </c>
    </row>
    <row r="542" spans="2:65" s="13" customFormat="1" ht="13.5">
      <c r="B542" s="237"/>
      <c r="C542" s="238"/>
      <c r="D542" s="219" t="s">
        <v>277</v>
      </c>
      <c r="E542" s="239" t="s">
        <v>34</v>
      </c>
      <c r="F542" s="240" t="s">
        <v>408</v>
      </c>
      <c r="G542" s="238"/>
      <c r="H542" s="241">
        <v>37.770000000000003</v>
      </c>
      <c r="I542" s="242"/>
      <c r="J542" s="238"/>
      <c r="K542" s="238"/>
      <c r="L542" s="243"/>
      <c r="M542" s="244"/>
      <c r="N542" s="245"/>
      <c r="O542" s="245"/>
      <c r="P542" s="245"/>
      <c r="Q542" s="245"/>
      <c r="R542" s="245"/>
      <c r="S542" s="245"/>
      <c r="T542" s="246"/>
      <c r="AT542" s="247" t="s">
        <v>277</v>
      </c>
      <c r="AU542" s="247" t="s">
        <v>88</v>
      </c>
      <c r="AV542" s="13" t="s">
        <v>88</v>
      </c>
      <c r="AW542" s="13" t="s">
        <v>41</v>
      </c>
      <c r="AX542" s="13" t="s">
        <v>78</v>
      </c>
      <c r="AY542" s="247" t="s">
        <v>179</v>
      </c>
    </row>
    <row r="543" spans="2:65" s="13" customFormat="1" ht="13.5">
      <c r="B543" s="237"/>
      <c r="C543" s="238"/>
      <c r="D543" s="219" t="s">
        <v>277</v>
      </c>
      <c r="E543" s="239" t="s">
        <v>34</v>
      </c>
      <c r="F543" s="240" t="s">
        <v>409</v>
      </c>
      <c r="G543" s="238"/>
      <c r="H543" s="241">
        <v>16.16</v>
      </c>
      <c r="I543" s="242"/>
      <c r="J543" s="238"/>
      <c r="K543" s="238"/>
      <c r="L543" s="243"/>
      <c r="M543" s="244"/>
      <c r="N543" s="245"/>
      <c r="O543" s="245"/>
      <c r="P543" s="245"/>
      <c r="Q543" s="245"/>
      <c r="R543" s="245"/>
      <c r="S543" s="245"/>
      <c r="T543" s="246"/>
      <c r="AT543" s="247" t="s">
        <v>277</v>
      </c>
      <c r="AU543" s="247" t="s">
        <v>88</v>
      </c>
      <c r="AV543" s="13" t="s">
        <v>88</v>
      </c>
      <c r="AW543" s="13" t="s">
        <v>41</v>
      </c>
      <c r="AX543" s="13" t="s">
        <v>78</v>
      </c>
      <c r="AY543" s="247" t="s">
        <v>179</v>
      </c>
    </row>
    <row r="544" spans="2:65" s="14" customFormat="1" ht="13.5">
      <c r="B544" s="248"/>
      <c r="C544" s="249"/>
      <c r="D544" s="216" t="s">
        <v>277</v>
      </c>
      <c r="E544" s="250" t="s">
        <v>34</v>
      </c>
      <c r="F544" s="251" t="s">
        <v>280</v>
      </c>
      <c r="G544" s="249"/>
      <c r="H544" s="252">
        <v>53.93</v>
      </c>
      <c r="I544" s="253"/>
      <c r="J544" s="249"/>
      <c r="K544" s="249"/>
      <c r="L544" s="254"/>
      <c r="M544" s="255"/>
      <c r="N544" s="256"/>
      <c r="O544" s="256"/>
      <c r="P544" s="256"/>
      <c r="Q544" s="256"/>
      <c r="R544" s="256"/>
      <c r="S544" s="256"/>
      <c r="T544" s="257"/>
      <c r="AT544" s="258" t="s">
        <v>277</v>
      </c>
      <c r="AU544" s="258" t="s">
        <v>88</v>
      </c>
      <c r="AV544" s="14" t="s">
        <v>203</v>
      </c>
      <c r="AW544" s="14" t="s">
        <v>41</v>
      </c>
      <c r="AX544" s="14" t="s">
        <v>86</v>
      </c>
      <c r="AY544" s="258" t="s">
        <v>179</v>
      </c>
    </row>
    <row r="545" spans="2:65" s="1" customFormat="1" ht="22.5" customHeight="1">
      <c r="B545" s="43"/>
      <c r="C545" s="276" t="s">
        <v>928</v>
      </c>
      <c r="D545" s="276" t="s">
        <v>635</v>
      </c>
      <c r="E545" s="277" t="s">
        <v>929</v>
      </c>
      <c r="F545" s="278" t="s">
        <v>930</v>
      </c>
      <c r="G545" s="279" t="s">
        <v>287</v>
      </c>
      <c r="H545" s="280">
        <v>43.436</v>
      </c>
      <c r="I545" s="281"/>
      <c r="J545" s="282">
        <f>ROUND(I545*H545,2)</f>
        <v>0</v>
      </c>
      <c r="K545" s="278" t="s">
        <v>364</v>
      </c>
      <c r="L545" s="283"/>
      <c r="M545" s="284" t="s">
        <v>34</v>
      </c>
      <c r="N545" s="285" t="s">
        <v>49</v>
      </c>
      <c r="O545" s="44"/>
      <c r="P545" s="213">
        <f>O545*H545</f>
        <v>0</v>
      </c>
      <c r="Q545" s="213">
        <v>1.9199999999999998E-2</v>
      </c>
      <c r="R545" s="213">
        <f>Q545*H545</f>
        <v>0.83397119999999991</v>
      </c>
      <c r="S545" s="213">
        <v>0</v>
      </c>
      <c r="T545" s="214">
        <f>S545*H545</f>
        <v>0</v>
      </c>
      <c r="AR545" s="25" t="s">
        <v>420</v>
      </c>
      <c r="AT545" s="25" t="s">
        <v>635</v>
      </c>
      <c r="AU545" s="25" t="s">
        <v>88</v>
      </c>
      <c r="AY545" s="25" t="s">
        <v>179</v>
      </c>
      <c r="BE545" s="215">
        <f>IF(N545="základní",J545,0)</f>
        <v>0</v>
      </c>
      <c r="BF545" s="215">
        <f>IF(N545="snížená",J545,0)</f>
        <v>0</v>
      </c>
      <c r="BG545" s="215">
        <f>IF(N545="zákl. přenesená",J545,0)</f>
        <v>0</v>
      </c>
      <c r="BH545" s="215">
        <f>IF(N545="sníž. přenesená",J545,0)</f>
        <v>0</v>
      </c>
      <c r="BI545" s="215">
        <f>IF(N545="nulová",J545,0)</f>
        <v>0</v>
      </c>
      <c r="BJ545" s="25" t="s">
        <v>86</v>
      </c>
      <c r="BK545" s="215">
        <f>ROUND(I545*H545,2)</f>
        <v>0</v>
      </c>
      <c r="BL545" s="25" t="s">
        <v>337</v>
      </c>
      <c r="BM545" s="25" t="s">
        <v>931</v>
      </c>
    </row>
    <row r="546" spans="2:65" s="1" customFormat="1" ht="189">
      <c r="B546" s="43"/>
      <c r="C546" s="65"/>
      <c r="D546" s="219" t="s">
        <v>189</v>
      </c>
      <c r="E546" s="65"/>
      <c r="F546" s="220" t="s">
        <v>932</v>
      </c>
      <c r="G546" s="65"/>
      <c r="H546" s="65"/>
      <c r="I546" s="174"/>
      <c r="J546" s="65"/>
      <c r="K546" s="65"/>
      <c r="L546" s="63"/>
      <c r="M546" s="218"/>
      <c r="N546" s="44"/>
      <c r="O546" s="44"/>
      <c r="P546" s="44"/>
      <c r="Q546" s="44"/>
      <c r="R546" s="44"/>
      <c r="S546" s="44"/>
      <c r="T546" s="80"/>
      <c r="AT546" s="25" t="s">
        <v>189</v>
      </c>
      <c r="AU546" s="25" t="s">
        <v>88</v>
      </c>
    </row>
    <row r="547" spans="2:65" s="13" customFormat="1" ht="13.5">
      <c r="B547" s="237"/>
      <c r="C547" s="238"/>
      <c r="D547" s="219" t="s">
        <v>277</v>
      </c>
      <c r="E547" s="239" t="s">
        <v>34</v>
      </c>
      <c r="F547" s="240" t="s">
        <v>933</v>
      </c>
      <c r="G547" s="238"/>
      <c r="H547" s="241">
        <v>43.436</v>
      </c>
      <c r="I547" s="242"/>
      <c r="J547" s="238"/>
      <c r="K547" s="238"/>
      <c r="L547" s="243"/>
      <c r="M547" s="244"/>
      <c r="N547" s="245"/>
      <c r="O547" s="245"/>
      <c r="P547" s="245"/>
      <c r="Q547" s="245"/>
      <c r="R547" s="245"/>
      <c r="S547" s="245"/>
      <c r="T547" s="246"/>
      <c r="AT547" s="247" t="s">
        <v>277</v>
      </c>
      <c r="AU547" s="247" t="s">
        <v>88</v>
      </c>
      <c r="AV547" s="13" t="s">
        <v>88</v>
      </c>
      <c r="AW547" s="13" t="s">
        <v>41</v>
      </c>
      <c r="AX547" s="13" t="s">
        <v>78</v>
      </c>
      <c r="AY547" s="247" t="s">
        <v>179</v>
      </c>
    </row>
    <row r="548" spans="2:65" s="14" customFormat="1" ht="13.5">
      <c r="B548" s="248"/>
      <c r="C548" s="249"/>
      <c r="D548" s="216" t="s">
        <v>277</v>
      </c>
      <c r="E548" s="250" t="s">
        <v>34</v>
      </c>
      <c r="F548" s="251" t="s">
        <v>280</v>
      </c>
      <c r="G548" s="249"/>
      <c r="H548" s="252">
        <v>43.436</v>
      </c>
      <c r="I548" s="253"/>
      <c r="J548" s="249"/>
      <c r="K548" s="249"/>
      <c r="L548" s="254"/>
      <c r="M548" s="255"/>
      <c r="N548" s="256"/>
      <c r="O548" s="256"/>
      <c r="P548" s="256"/>
      <c r="Q548" s="256"/>
      <c r="R548" s="256"/>
      <c r="S548" s="256"/>
      <c r="T548" s="257"/>
      <c r="AT548" s="258" t="s">
        <v>277</v>
      </c>
      <c r="AU548" s="258" t="s">
        <v>88</v>
      </c>
      <c r="AV548" s="14" t="s">
        <v>203</v>
      </c>
      <c r="AW548" s="14" t="s">
        <v>41</v>
      </c>
      <c r="AX548" s="14" t="s">
        <v>86</v>
      </c>
      <c r="AY548" s="258" t="s">
        <v>179</v>
      </c>
    </row>
    <row r="549" spans="2:65" s="1" customFormat="1" ht="22.5" customHeight="1">
      <c r="B549" s="43"/>
      <c r="C549" s="276" t="s">
        <v>934</v>
      </c>
      <c r="D549" s="276" t="s">
        <v>635</v>
      </c>
      <c r="E549" s="277" t="s">
        <v>935</v>
      </c>
      <c r="F549" s="278" t="s">
        <v>936</v>
      </c>
      <c r="G549" s="279" t="s">
        <v>287</v>
      </c>
      <c r="H549" s="280">
        <v>18.584</v>
      </c>
      <c r="I549" s="281"/>
      <c r="J549" s="282">
        <f>ROUND(I549*H549,2)</f>
        <v>0</v>
      </c>
      <c r="K549" s="278" t="s">
        <v>364</v>
      </c>
      <c r="L549" s="283"/>
      <c r="M549" s="284" t="s">
        <v>34</v>
      </c>
      <c r="N549" s="285" t="s">
        <v>49</v>
      </c>
      <c r="O549" s="44"/>
      <c r="P549" s="213">
        <f>O549*H549</f>
        <v>0</v>
      </c>
      <c r="Q549" s="213">
        <v>1.9199999999999998E-2</v>
      </c>
      <c r="R549" s="213">
        <f>Q549*H549</f>
        <v>0.35681279999999999</v>
      </c>
      <c r="S549" s="213">
        <v>0</v>
      </c>
      <c r="T549" s="214">
        <f>S549*H549</f>
        <v>0</v>
      </c>
      <c r="AR549" s="25" t="s">
        <v>420</v>
      </c>
      <c r="AT549" s="25" t="s">
        <v>635</v>
      </c>
      <c r="AU549" s="25" t="s">
        <v>88</v>
      </c>
      <c r="AY549" s="25" t="s">
        <v>179</v>
      </c>
      <c r="BE549" s="215">
        <f>IF(N549="základní",J549,0)</f>
        <v>0</v>
      </c>
      <c r="BF549" s="215">
        <f>IF(N549="snížená",J549,0)</f>
        <v>0</v>
      </c>
      <c r="BG549" s="215">
        <f>IF(N549="zákl. přenesená",J549,0)</f>
        <v>0</v>
      </c>
      <c r="BH549" s="215">
        <f>IF(N549="sníž. přenesená",J549,0)</f>
        <v>0</v>
      </c>
      <c r="BI549" s="215">
        <f>IF(N549="nulová",J549,0)</f>
        <v>0</v>
      </c>
      <c r="BJ549" s="25" t="s">
        <v>86</v>
      </c>
      <c r="BK549" s="215">
        <f>ROUND(I549*H549,2)</f>
        <v>0</v>
      </c>
      <c r="BL549" s="25" t="s">
        <v>337</v>
      </c>
      <c r="BM549" s="25" t="s">
        <v>937</v>
      </c>
    </row>
    <row r="550" spans="2:65" s="1" customFormat="1" ht="189">
      <c r="B550" s="43"/>
      <c r="C550" s="65"/>
      <c r="D550" s="219" t="s">
        <v>189</v>
      </c>
      <c r="E550" s="65"/>
      <c r="F550" s="220" t="s">
        <v>938</v>
      </c>
      <c r="G550" s="65"/>
      <c r="H550" s="65"/>
      <c r="I550" s="174"/>
      <c r="J550" s="65"/>
      <c r="K550" s="65"/>
      <c r="L550" s="63"/>
      <c r="M550" s="218"/>
      <c r="N550" s="44"/>
      <c r="O550" s="44"/>
      <c r="P550" s="44"/>
      <c r="Q550" s="44"/>
      <c r="R550" s="44"/>
      <c r="S550" s="44"/>
      <c r="T550" s="80"/>
      <c r="AT550" s="25" t="s">
        <v>189</v>
      </c>
      <c r="AU550" s="25" t="s">
        <v>88</v>
      </c>
    </row>
    <row r="551" spans="2:65" s="13" customFormat="1" ht="13.5">
      <c r="B551" s="237"/>
      <c r="C551" s="238"/>
      <c r="D551" s="219" t="s">
        <v>277</v>
      </c>
      <c r="E551" s="239" t="s">
        <v>34</v>
      </c>
      <c r="F551" s="240" t="s">
        <v>939</v>
      </c>
      <c r="G551" s="238"/>
      <c r="H551" s="241">
        <v>18.584</v>
      </c>
      <c r="I551" s="242"/>
      <c r="J551" s="238"/>
      <c r="K551" s="238"/>
      <c r="L551" s="243"/>
      <c r="M551" s="244"/>
      <c r="N551" s="245"/>
      <c r="O551" s="245"/>
      <c r="P551" s="245"/>
      <c r="Q551" s="245"/>
      <c r="R551" s="245"/>
      <c r="S551" s="245"/>
      <c r="T551" s="246"/>
      <c r="AT551" s="247" t="s">
        <v>277</v>
      </c>
      <c r="AU551" s="247" t="s">
        <v>88</v>
      </c>
      <c r="AV551" s="13" t="s">
        <v>88</v>
      </c>
      <c r="AW551" s="13" t="s">
        <v>41</v>
      </c>
      <c r="AX551" s="13" t="s">
        <v>78</v>
      </c>
      <c r="AY551" s="247" t="s">
        <v>179</v>
      </c>
    </row>
    <row r="552" spans="2:65" s="14" customFormat="1" ht="13.5">
      <c r="B552" s="248"/>
      <c r="C552" s="249"/>
      <c r="D552" s="216" t="s">
        <v>277</v>
      </c>
      <c r="E552" s="250" t="s">
        <v>34</v>
      </c>
      <c r="F552" s="251" t="s">
        <v>280</v>
      </c>
      <c r="G552" s="249"/>
      <c r="H552" s="252">
        <v>18.584</v>
      </c>
      <c r="I552" s="253"/>
      <c r="J552" s="249"/>
      <c r="K552" s="249"/>
      <c r="L552" s="254"/>
      <c r="M552" s="255"/>
      <c r="N552" s="256"/>
      <c r="O552" s="256"/>
      <c r="P552" s="256"/>
      <c r="Q552" s="256"/>
      <c r="R552" s="256"/>
      <c r="S552" s="256"/>
      <c r="T552" s="257"/>
      <c r="AT552" s="258" t="s">
        <v>277</v>
      </c>
      <c r="AU552" s="258" t="s">
        <v>88</v>
      </c>
      <c r="AV552" s="14" t="s">
        <v>203</v>
      </c>
      <c r="AW552" s="14" t="s">
        <v>41</v>
      </c>
      <c r="AX552" s="14" t="s">
        <v>86</v>
      </c>
      <c r="AY552" s="258" t="s">
        <v>179</v>
      </c>
    </row>
    <row r="553" spans="2:65" s="1" customFormat="1" ht="22.5" customHeight="1">
      <c r="B553" s="43"/>
      <c r="C553" s="204" t="s">
        <v>940</v>
      </c>
      <c r="D553" s="204" t="s">
        <v>182</v>
      </c>
      <c r="E553" s="205" t="s">
        <v>941</v>
      </c>
      <c r="F553" s="206" t="s">
        <v>942</v>
      </c>
      <c r="G553" s="207" t="s">
        <v>287</v>
      </c>
      <c r="H553" s="208">
        <v>53.93</v>
      </c>
      <c r="I553" s="209"/>
      <c r="J553" s="210">
        <f>ROUND(I553*H553,2)</f>
        <v>0</v>
      </c>
      <c r="K553" s="206" t="s">
        <v>186</v>
      </c>
      <c r="L553" s="63"/>
      <c r="M553" s="211" t="s">
        <v>34</v>
      </c>
      <c r="N553" s="212" t="s">
        <v>49</v>
      </c>
      <c r="O553" s="44"/>
      <c r="P553" s="213">
        <f>O553*H553</f>
        <v>0</v>
      </c>
      <c r="Q553" s="213">
        <v>0</v>
      </c>
      <c r="R553" s="213">
        <f>Q553*H553</f>
        <v>0</v>
      </c>
      <c r="S553" s="213">
        <v>0</v>
      </c>
      <c r="T553" s="214">
        <f>S553*H553</f>
        <v>0</v>
      </c>
      <c r="AR553" s="25" t="s">
        <v>337</v>
      </c>
      <c r="AT553" s="25" t="s">
        <v>182</v>
      </c>
      <c r="AU553" s="25" t="s">
        <v>88</v>
      </c>
      <c r="AY553" s="25" t="s">
        <v>179</v>
      </c>
      <c r="BE553" s="215">
        <f>IF(N553="základní",J553,0)</f>
        <v>0</v>
      </c>
      <c r="BF553" s="215">
        <f>IF(N553="snížená",J553,0)</f>
        <v>0</v>
      </c>
      <c r="BG553" s="215">
        <f>IF(N553="zákl. přenesená",J553,0)</f>
        <v>0</v>
      </c>
      <c r="BH553" s="215">
        <f>IF(N553="sníž. přenesená",J553,0)</f>
        <v>0</v>
      </c>
      <c r="BI553" s="215">
        <f>IF(N553="nulová",J553,0)</f>
        <v>0</v>
      </c>
      <c r="BJ553" s="25" t="s">
        <v>86</v>
      </c>
      <c r="BK553" s="215">
        <f>ROUND(I553*H553,2)</f>
        <v>0</v>
      </c>
      <c r="BL553" s="25" t="s">
        <v>337</v>
      </c>
      <c r="BM553" s="25" t="s">
        <v>943</v>
      </c>
    </row>
    <row r="554" spans="2:65" s="1" customFormat="1" ht="22.5" customHeight="1">
      <c r="B554" s="43"/>
      <c r="C554" s="204" t="s">
        <v>944</v>
      </c>
      <c r="D554" s="204" t="s">
        <v>182</v>
      </c>
      <c r="E554" s="205" t="s">
        <v>945</v>
      </c>
      <c r="F554" s="206" t="s">
        <v>946</v>
      </c>
      <c r="G554" s="207" t="s">
        <v>287</v>
      </c>
      <c r="H554" s="208">
        <v>53.93</v>
      </c>
      <c r="I554" s="209"/>
      <c r="J554" s="210">
        <f>ROUND(I554*H554,2)</f>
        <v>0</v>
      </c>
      <c r="K554" s="206" t="s">
        <v>186</v>
      </c>
      <c r="L554" s="63"/>
      <c r="M554" s="211" t="s">
        <v>34</v>
      </c>
      <c r="N554" s="212" t="s">
        <v>49</v>
      </c>
      <c r="O554" s="44"/>
      <c r="P554" s="213">
        <f>O554*H554</f>
        <v>0</v>
      </c>
      <c r="Q554" s="213">
        <v>2.9999999999999997E-4</v>
      </c>
      <c r="R554" s="213">
        <f>Q554*H554</f>
        <v>1.6178999999999999E-2</v>
      </c>
      <c r="S554" s="213">
        <v>0</v>
      </c>
      <c r="T554" s="214">
        <f>S554*H554</f>
        <v>0</v>
      </c>
      <c r="AR554" s="25" t="s">
        <v>337</v>
      </c>
      <c r="AT554" s="25" t="s">
        <v>182</v>
      </c>
      <c r="AU554" s="25" t="s">
        <v>88</v>
      </c>
      <c r="AY554" s="25" t="s">
        <v>179</v>
      </c>
      <c r="BE554" s="215">
        <f>IF(N554="základní",J554,0)</f>
        <v>0</v>
      </c>
      <c r="BF554" s="215">
        <f>IF(N554="snížená",J554,0)</f>
        <v>0</v>
      </c>
      <c r="BG554" s="215">
        <f>IF(N554="zákl. přenesená",J554,0)</f>
        <v>0</v>
      </c>
      <c r="BH554" s="215">
        <f>IF(N554="sníž. přenesená",J554,0)</f>
        <v>0</v>
      </c>
      <c r="BI554" s="215">
        <f>IF(N554="nulová",J554,0)</f>
        <v>0</v>
      </c>
      <c r="BJ554" s="25" t="s">
        <v>86</v>
      </c>
      <c r="BK554" s="215">
        <f>ROUND(I554*H554,2)</f>
        <v>0</v>
      </c>
      <c r="BL554" s="25" t="s">
        <v>337</v>
      </c>
      <c r="BM554" s="25" t="s">
        <v>947</v>
      </c>
    </row>
    <row r="555" spans="2:65" s="1" customFormat="1" ht="22.5" customHeight="1">
      <c r="B555" s="43"/>
      <c r="C555" s="204" t="s">
        <v>948</v>
      </c>
      <c r="D555" s="204" t="s">
        <v>182</v>
      </c>
      <c r="E555" s="205" t="s">
        <v>949</v>
      </c>
      <c r="F555" s="206" t="s">
        <v>950</v>
      </c>
      <c r="G555" s="207" t="s">
        <v>287</v>
      </c>
      <c r="H555" s="208">
        <v>53.93</v>
      </c>
      <c r="I555" s="209"/>
      <c r="J555" s="210">
        <f>ROUND(I555*H555,2)</f>
        <v>0</v>
      </c>
      <c r="K555" s="206" t="s">
        <v>186</v>
      </c>
      <c r="L555" s="63"/>
      <c r="M555" s="211" t="s">
        <v>34</v>
      </c>
      <c r="N555" s="212" t="s">
        <v>49</v>
      </c>
      <c r="O555" s="44"/>
      <c r="P555" s="213">
        <f>O555*H555</f>
        <v>0</v>
      </c>
      <c r="Q555" s="213">
        <v>7.7000000000000002E-3</v>
      </c>
      <c r="R555" s="213">
        <f>Q555*H555</f>
        <v>0.41526099999999999</v>
      </c>
      <c r="S555" s="213">
        <v>0</v>
      </c>
      <c r="T555" s="214">
        <f>S555*H555</f>
        <v>0</v>
      </c>
      <c r="AR555" s="25" t="s">
        <v>337</v>
      </c>
      <c r="AT555" s="25" t="s">
        <v>182</v>
      </c>
      <c r="AU555" s="25" t="s">
        <v>88</v>
      </c>
      <c r="AY555" s="25" t="s">
        <v>179</v>
      </c>
      <c r="BE555" s="215">
        <f>IF(N555="základní",J555,0)</f>
        <v>0</v>
      </c>
      <c r="BF555" s="215">
        <f>IF(N555="snížená",J555,0)</f>
        <v>0</v>
      </c>
      <c r="BG555" s="215">
        <f>IF(N555="zákl. přenesená",J555,0)</f>
        <v>0</v>
      </c>
      <c r="BH555" s="215">
        <f>IF(N555="sníž. přenesená",J555,0)</f>
        <v>0</v>
      </c>
      <c r="BI555" s="215">
        <f>IF(N555="nulová",J555,0)</f>
        <v>0</v>
      </c>
      <c r="BJ555" s="25" t="s">
        <v>86</v>
      </c>
      <c r="BK555" s="215">
        <f>ROUND(I555*H555,2)</f>
        <v>0</v>
      </c>
      <c r="BL555" s="25" t="s">
        <v>337</v>
      </c>
      <c r="BM555" s="25" t="s">
        <v>951</v>
      </c>
    </row>
    <row r="556" spans="2:65" s="1" customFormat="1" ht="22.5" customHeight="1">
      <c r="B556" s="43"/>
      <c r="C556" s="204" t="s">
        <v>952</v>
      </c>
      <c r="D556" s="204" t="s">
        <v>182</v>
      </c>
      <c r="E556" s="205" t="s">
        <v>953</v>
      </c>
      <c r="F556" s="206" t="s">
        <v>954</v>
      </c>
      <c r="G556" s="207" t="s">
        <v>283</v>
      </c>
      <c r="H556" s="208">
        <v>1</v>
      </c>
      <c r="I556" s="209"/>
      <c r="J556" s="210">
        <f>ROUND(I556*H556,2)</f>
        <v>0</v>
      </c>
      <c r="K556" s="206" t="s">
        <v>364</v>
      </c>
      <c r="L556" s="63"/>
      <c r="M556" s="211" t="s">
        <v>34</v>
      </c>
      <c r="N556" s="212" t="s">
        <v>49</v>
      </c>
      <c r="O556" s="44"/>
      <c r="P556" s="213">
        <f>O556*H556</f>
        <v>0</v>
      </c>
      <c r="Q556" s="213">
        <v>0</v>
      </c>
      <c r="R556" s="213">
        <f>Q556*H556</f>
        <v>0</v>
      </c>
      <c r="S556" s="213">
        <v>0</v>
      </c>
      <c r="T556" s="214">
        <f>S556*H556</f>
        <v>0</v>
      </c>
      <c r="AR556" s="25" t="s">
        <v>337</v>
      </c>
      <c r="AT556" s="25" t="s">
        <v>182</v>
      </c>
      <c r="AU556" s="25" t="s">
        <v>88</v>
      </c>
      <c r="AY556" s="25" t="s">
        <v>179</v>
      </c>
      <c r="BE556" s="215">
        <f>IF(N556="základní",J556,0)</f>
        <v>0</v>
      </c>
      <c r="BF556" s="215">
        <f>IF(N556="snížená",J556,0)</f>
        <v>0</v>
      </c>
      <c r="BG556" s="215">
        <f>IF(N556="zákl. přenesená",J556,0)</f>
        <v>0</v>
      </c>
      <c r="BH556" s="215">
        <f>IF(N556="sníž. přenesená",J556,0)</f>
        <v>0</v>
      </c>
      <c r="BI556" s="215">
        <f>IF(N556="nulová",J556,0)</f>
        <v>0</v>
      </c>
      <c r="BJ556" s="25" t="s">
        <v>86</v>
      </c>
      <c r="BK556" s="215">
        <f>ROUND(I556*H556,2)</f>
        <v>0</v>
      </c>
      <c r="BL556" s="25" t="s">
        <v>337</v>
      </c>
      <c r="BM556" s="25" t="s">
        <v>955</v>
      </c>
    </row>
    <row r="557" spans="2:65" s="11" customFormat="1" ht="29.85" customHeight="1">
      <c r="B557" s="187"/>
      <c r="C557" s="188"/>
      <c r="D557" s="201" t="s">
        <v>77</v>
      </c>
      <c r="E557" s="202" t="s">
        <v>956</v>
      </c>
      <c r="F557" s="202" t="s">
        <v>957</v>
      </c>
      <c r="G557" s="188"/>
      <c r="H557" s="188"/>
      <c r="I557" s="191"/>
      <c r="J557" s="203">
        <f>BK557</f>
        <v>0</v>
      </c>
      <c r="K557" s="188"/>
      <c r="L557" s="193"/>
      <c r="M557" s="194"/>
      <c r="N557" s="195"/>
      <c r="O557" s="195"/>
      <c r="P557" s="196">
        <f>SUM(P558:P582)</f>
        <v>0</v>
      </c>
      <c r="Q557" s="195"/>
      <c r="R557" s="196">
        <f>SUM(R558:R582)</f>
        <v>5.78614374</v>
      </c>
      <c r="S557" s="195"/>
      <c r="T557" s="197">
        <f>SUM(T558:T582)</f>
        <v>1.11795</v>
      </c>
      <c r="AR557" s="198" t="s">
        <v>88</v>
      </c>
      <c r="AT557" s="199" t="s">
        <v>77</v>
      </c>
      <c r="AU557" s="199" t="s">
        <v>86</v>
      </c>
      <c r="AY557" s="198" t="s">
        <v>179</v>
      </c>
      <c r="BK557" s="200">
        <f>SUM(BK558:BK582)</f>
        <v>0</v>
      </c>
    </row>
    <row r="558" spans="2:65" s="1" customFormat="1" ht="22.5" customHeight="1">
      <c r="B558" s="43"/>
      <c r="C558" s="204" t="s">
        <v>958</v>
      </c>
      <c r="D558" s="204" t="s">
        <v>182</v>
      </c>
      <c r="E558" s="205" t="s">
        <v>959</v>
      </c>
      <c r="F558" s="206" t="s">
        <v>960</v>
      </c>
      <c r="G558" s="207" t="s">
        <v>287</v>
      </c>
      <c r="H558" s="208">
        <v>507.14</v>
      </c>
      <c r="I558" s="209"/>
      <c r="J558" s="210">
        <f>ROUND(I558*H558,2)</f>
        <v>0</v>
      </c>
      <c r="K558" s="206" t="s">
        <v>186</v>
      </c>
      <c r="L558" s="63"/>
      <c r="M558" s="211" t="s">
        <v>34</v>
      </c>
      <c r="N558" s="212" t="s">
        <v>49</v>
      </c>
      <c r="O558" s="44"/>
      <c r="P558" s="213">
        <f>O558*H558</f>
        <v>0</v>
      </c>
      <c r="Q558" s="213">
        <v>0</v>
      </c>
      <c r="R558" s="213">
        <f>Q558*H558</f>
        <v>0</v>
      </c>
      <c r="S558" s="213">
        <v>0</v>
      </c>
      <c r="T558" s="214">
        <f>S558*H558</f>
        <v>0</v>
      </c>
      <c r="AR558" s="25" t="s">
        <v>337</v>
      </c>
      <c r="AT558" s="25" t="s">
        <v>182</v>
      </c>
      <c r="AU558" s="25" t="s">
        <v>88</v>
      </c>
      <c r="AY558" s="25" t="s">
        <v>179</v>
      </c>
      <c r="BE558" s="215">
        <f>IF(N558="základní",J558,0)</f>
        <v>0</v>
      </c>
      <c r="BF558" s="215">
        <f>IF(N558="snížená",J558,0)</f>
        <v>0</v>
      </c>
      <c r="BG558" s="215">
        <f>IF(N558="zákl. přenesená",J558,0)</f>
        <v>0</v>
      </c>
      <c r="BH558" s="215">
        <f>IF(N558="sníž. přenesená",J558,0)</f>
        <v>0</v>
      </c>
      <c r="BI558" s="215">
        <f>IF(N558="nulová",J558,0)</f>
        <v>0</v>
      </c>
      <c r="BJ558" s="25" t="s">
        <v>86</v>
      </c>
      <c r="BK558" s="215">
        <f>ROUND(I558*H558,2)</f>
        <v>0</v>
      </c>
      <c r="BL558" s="25" t="s">
        <v>337</v>
      </c>
      <c r="BM558" s="25" t="s">
        <v>961</v>
      </c>
    </row>
    <row r="559" spans="2:65" s="1" customFormat="1" ht="22.5" customHeight="1">
      <c r="B559" s="43"/>
      <c r="C559" s="204" t="s">
        <v>962</v>
      </c>
      <c r="D559" s="204" t="s">
        <v>182</v>
      </c>
      <c r="E559" s="205" t="s">
        <v>963</v>
      </c>
      <c r="F559" s="206" t="s">
        <v>964</v>
      </c>
      <c r="G559" s="207" t="s">
        <v>287</v>
      </c>
      <c r="H559" s="208">
        <v>507.14</v>
      </c>
      <c r="I559" s="209"/>
      <c r="J559" s="210">
        <f>ROUND(I559*H559,2)</f>
        <v>0</v>
      </c>
      <c r="K559" s="206" t="s">
        <v>186</v>
      </c>
      <c r="L559" s="63"/>
      <c r="M559" s="211" t="s">
        <v>34</v>
      </c>
      <c r="N559" s="212" t="s">
        <v>49</v>
      </c>
      <c r="O559" s="44"/>
      <c r="P559" s="213">
        <f>O559*H559</f>
        <v>0</v>
      </c>
      <c r="Q559" s="213">
        <v>3.0000000000000001E-5</v>
      </c>
      <c r="R559" s="213">
        <f>Q559*H559</f>
        <v>1.5214200000000001E-2</v>
      </c>
      <c r="S559" s="213">
        <v>0</v>
      </c>
      <c r="T559" s="214">
        <f>S559*H559</f>
        <v>0</v>
      </c>
      <c r="AR559" s="25" t="s">
        <v>337</v>
      </c>
      <c r="AT559" s="25" t="s">
        <v>182</v>
      </c>
      <c r="AU559" s="25" t="s">
        <v>88</v>
      </c>
      <c r="AY559" s="25" t="s">
        <v>179</v>
      </c>
      <c r="BE559" s="215">
        <f>IF(N559="základní",J559,0)</f>
        <v>0</v>
      </c>
      <c r="BF559" s="215">
        <f>IF(N559="snížená",J559,0)</f>
        <v>0</v>
      </c>
      <c r="BG559" s="215">
        <f>IF(N559="zákl. přenesená",J559,0)</f>
        <v>0</v>
      </c>
      <c r="BH559" s="215">
        <f>IF(N559="sníž. přenesená",J559,0)</f>
        <v>0</v>
      </c>
      <c r="BI559" s="215">
        <f>IF(N559="nulová",J559,0)</f>
        <v>0</v>
      </c>
      <c r="BJ559" s="25" t="s">
        <v>86</v>
      </c>
      <c r="BK559" s="215">
        <f>ROUND(I559*H559,2)</f>
        <v>0</v>
      </c>
      <c r="BL559" s="25" t="s">
        <v>337</v>
      </c>
      <c r="BM559" s="25" t="s">
        <v>965</v>
      </c>
    </row>
    <row r="560" spans="2:65" s="1" customFormat="1" ht="22.5" customHeight="1">
      <c r="B560" s="43"/>
      <c r="C560" s="204" t="s">
        <v>966</v>
      </c>
      <c r="D560" s="204" t="s">
        <v>182</v>
      </c>
      <c r="E560" s="205" t="s">
        <v>967</v>
      </c>
      <c r="F560" s="206" t="s">
        <v>968</v>
      </c>
      <c r="G560" s="207" t="s">
        <v>287</v>
      </c>
      <c r="H560" s="208">
        <v>507.14</v>
      </c>
      <c r="I560" s="209"/>
      <c r="J560" s="210">
        <f>ROUND(I560*H560,2)</f>
        <v>0</v>
      </c>
      <c r="K560" s="206" t="s">
        <v>186</v>
      </c>
      <c r="L560" s="63"/>
      <c r="M560" s="211" t="s">
        <v>34</v>
      </c>
      <c r="N560" s="212" t="s">
        <v>49</v>
      </c>
      <c r="O560" s="44"/>
      <c r="P560" s="213">
        <f>O560*H560</f>
        <v>0</v>
      </c>
      <c r="Q560" s="213">
        <v>7.4999999999999997E-3</v>
      </c>
      <c r="R560" s="213">
        <f>Q560*H560</f>
        <v>3.8035499999999995</v>
      </c>
      <c r="S560" s="213">
        <v>0</v>
      </c>
      <c r="T560" s="214">
        <f>S560*H560</f>
        <v>0</v>
      </c>
      <c r="AR560" s="25" t="s">
        <v>337</v>
      </c>
      <c r="AT560" s="25" t="s">
        <v>182</v>
      </c>
      <c r="AU560" s="25" t="s">
        <v>88</v>
      </c>
      <c r="AY560" s="25" t="s">
        <v>179</v>
      </c>
      <c r="BE560" s="215">
        <f>IF(N560="základní",J560,0)</f>
        <v>0</v>
      </c>
      <c r="BF560" s="215">
        <f>IF(N560="snížená",J560,0)</f>
        <v>0</v>
      </c>
      <c r="BG560" s="215">
        <f>IF(N560="zákl. přenesená",J560,0)</f>
        <v>0</v>
      </c>
      <c r="BH560" s="215">
        <f>IF(N560="sníž. přenesená",J560,0)</f>
        <v>0</v>
      </c>
      <c r="BI560" s="215">
        <f>IF(N560="nulová",J560,0)</f>
        <v>0</v>
      </c>
      <c r="BJ560" s="25" t="s">
        <v>86</v>
      </c>
      <c r="BK560" s="215">
        <f>ROUND(I560*H560,2)</f>
        <v>0</v>
      </c>
      <c r="BL560" s="25" t="s">
        <v>337</v>
      </c>
      <c r="BM560" s="25" t="s">
        <v>969</v>
      </c>
    </row>
    <row r="561" spans="2:65" s="1" customFormat="1" ht="22.5" customHeight="1">
      <c r="B561" s="43"/>
      <c r="C561" s="204" t="s">
        <v>970</v>
      </c>
      <c r="D561" s="204" t="s">
        <v>182</v>
      </c>
      <c r="E561" s="205" t="s">
        <v>971</v>
      </c>
      <c r="F561" s="206" t="s">
        <v>972</v>
      </c>
      <c r="G561" s="207" t="s">
        <v>287</v>
      </c>
      <c r="H561" s="208">
        <v>447.18</v>
      </c>
      <c r="I561" s="209"/>
      <c r="J561" s="210">
        <f>ROUND(I561*H561,2)</f>
        <v>0</v>
      </c>
      <c r="K561" s="206" t="s">
        <v>186</v>
      </c>
      <c r="L561" s="63"/>
      <c r="M561" s="211" t="s">
        <v>34</v>
      </c>
      <c r="N561" s="212" t="s">
        <v>49</v>
      </c>
      <c r="O561" s="44"/>
      <c r="P561" s="213">
        <f>O561*H561</f>
        <v>0</v>
      </c>
      <c r="Q561" s="213">
        <v>0</v>
      </c>
      <c r="R561" s="213">
        <f>Q561*H561</f>
        <v>0</v>
      </c>
      <c r="S561" s="213">
        <v>2.5000000000000001E-3</v>
      </c>
      <c r="T561" s="214">
        <f>S561*H561</f>
        <v>1.11795</v>
      </c>
      <c r="AR561" s="25" t="s">
        <v>337</v>
      </c>
      <c r="AT561" s="25" t="s">
        <v>182</v>
      </c>
      <c r="AU561" s="25" t="s">
        <v>88</v>
      </c>
      <c r="AY561" s="25" t="s">
        <v>179</v>
      </c>
      <c r="BE561" s="215">
        <f>IF(N561="základní",J561,0)</f>
        <v>0</v>
      </c>
      <c r="BF561" s="215">
        <f>IF(N561="snížená",J561,0)</f>
        <v>0</v>
      </c>
      <c r="BG561" s="215">
        <f>IF(N561="zákl. přenesená",J561,0)</f>
        <v>0</v>
      </c>
      <c r="BH561" s="215">
        <f>IF(N561="sníž. přenesená",J561,0)</f>
        <v>0</v>
      </c>
      <c r="BI561" s="215">
        <f>IF(N561="nulová",J561,0)</f>
        <v>0</v>
      </c>
      <c r="BJ561" s="25" t="s">
        <v>86</v>
      </c>
      <c r="BK561" s="215">
        <f>ROUND(I561*H561,2)</f>
        <v>0</v>
      </c>
      <c r="BL561" s="25" t="s">
        <v>337</v>
      </c>
      <c r="BM561" s="25" t="s">
        <v>973</v>
      </c>
    </row>
    <row r="562" spans="2:65" s="1" customFormat="1" ht="27">
      <c r="B562" s="43"/>
      <c r="C562" s="65"/>
      <c r="D562" s="219" t="s">
        <v>189</v>
      </c>
      <c r="E562" s="65"/>
      <c r="F562" s="220" t="s">
        <v>974</v>
      </c>
      <c r="G562" s="65"/>
      <c r="H562" s="65"/>
      <c r="I562" s="174"/>
      <c r="J562" s="65"/>
      <c r="K562" s="65"/>
      <c r="L562" s="63"/>
      <c r="M562" s="218"/>
      <c r="N562" s="44"/>
      <c r="O562" s="44"/>
      <c r="P562" s="44"/>
      <c r="Q562" s="44"/>
      <c r="R562" s="44"/>
      <c r="S562" s="44"/>
      <c r="T562" s="80"/>
      <c r="AT562" s="25" t="s">
        <v>189</v>
      </c>
      <c r="AU562" s="25" t="s">
        <v>88</v>
      </c>
    </row>
    <row r="563" spans="2:65" s="12" customFormat="1" ht="13.5">
      <c r="B563" s="226"/>
      <c r="C563" s="227"/>
      <c r="D563" s="219" t="s">
        <v>277</v>
      </c>
      <c r="E563" s="228" t="s">
        <v>34</v>
      </c>
      <c r="F563" s="229" t="s">
        <v>407</v>
      </c>
      <c r="G563" s="227"/>
      <c r="H563" s="230" t="s">
        <v>34</v>
      </c>
      <c r="I563" s="231"/>
      <c r="J563" s="227"/>
      <c r="K563" s="227"/>
      <c r="L563" s="232"/>
      <c r="M563" s="233"/>
      <c r="N563" s="234"/>
      <c r="O563" s="234"/>
      <c r="P563" s="234"/>
      <c r="Q563" s="234"/>
      <c r="R563" s="234"/>
      <c r="S563" s="234"/>
      <c r="T563" s="235"/>
      <c r="AT563" s="236" t="s">
        <v>277</v>
      </c>
      <c r="AU563" s="236" t="s">
        <v>88</v>
      </c>
      <c r="AV563" s="12" t="s">
        <v>86</v>
      </c>
      <c r="AW563" s="12" t="s">
        <v>41</v>
      </c>
      <c r="AX563" s="12" t="s">
        <v>78</v>
      </c>
      <c r="AY563" s="236" t="s">
        <v>179</v>
      </c>
    </row>
    <row r="564" spans="2:65" s="13" customFormat="1" ht="13.5">
      <c r="B564" s="237"/>
      <c r="C564" s="238"/>
      <c r="D564" s="219" t="s">
        <v>277</v>
      </c>
      <c r="E564" s="239" t="s">
        <v>34</v>
      </c>
      <c r="F564" s="240" t="s">
        <v>975</v>
      </c>
      <c r="G564" s="238"/>
      <c r="H564" s="241">
        <v>447.18</v>
      </c>
      <c r="I564" s="242"/>
      <c r="J564" s="238"/>
      <c r="K564" s="238"/>
      <c r="L564" s="243"/>
      <c r="M564" s="244"/>
      <c r="N564" s="245"/>
      <c r="O564" s="245"/>
      <c r="P564" s="245"/>
      <c r="Q564" s="245"/>
      <c r="R564" s="245"/>
      <c r="S564" s="245"/>
      <c r="T564" s="246"/>
      <c r="AT564" s="247" t="s">
        <v>277</v>
      </c>
      <c r="AU564" s="247" t="s">
        <v>88</v>
      </c>
      <c r="AV564" s="13" t="s">
        <v>88</v>
      </c>
      <c r="AW564" s="13" t="s">
        <v>41</v>
      </c>
      <c r="AX564" s="13" t="s">
        <v>78</v>
      </c>
      <c r="AY564" s="247" t="s">
        <v>179</v>
      </c>
    </row>
    <row r="565" spans="2:65" s="14" customFormat="1" ht="13.5">
      <c r="B565" s="248"/>
      <c r="C565" s="249"/>
      <c r="D565" s="216" t="s">
        <v>277</v>
      </c>
      <c r="E565" s="250" t="s">
        <v>34</v>
      </c>
      <c r="F565" s="251" t="s">
        <v>280</v>
      </c>
      <c r="G565" s="249"/>
      <c r="H565" s="252">
        <v>447.18</v>
      </c>
      <c r="I565" s="253"/>
      <c r="J565" s="249"/>
      <c r="K565" s="249"/>
      <c r="L565" s="254"/>
      <c r="M565" s="255"/>
      <c r="N565" s="256"/>
      <c r="O565" s="256"/>
      <c r="P565" s="256"/>
      <c r="Q565" s="256"/>
      <c r="R565" s="256"/>
      <c r="S565" s="256"/>
      <c r="T565" s="257"/>
      <c r="AT565" s="258" t="s">
        <v>277</v>
      </c>
      <c r="AU565" s="258" t="s">
        <v>88</v>
      </c>
      <c r="AV565" s="14" t="s">
        <v>203</v>
      </c>
      <c r="AW565" s="14" t="s">
        <v>41</v>
      </c>
      <c r="AX565" s="14" t="s">
        <v>86</v>
      </c>
      <c r="AY565" s="258" t="s">
        <v>179</v>
      </c>
    </row>
    <row r="566" spans="2:65" s="1" customFormat="1" ht="22.5" customHeight="1">
      <c r="B566" s="43"/>
      <c r="C566" s="204" t="s">
        <v>976</v>
      </c>
      <c r="D566" s="204" t="s">
        <v>182</v>
      </c>
      <c r="E566" s="205" t="s">
        <v>977</v>
      </c>
      <c r="F566" s="206" t="s">
        <v>978</v>
      </c>
      <c r="G566" s="207" t="s">
        <v>287</v>
      </c>
      <c r="H566" s="208">
        <v>212.21</v>
      </c>
      <c r="I566" s="209"/>
      <c r="J566" s="210">
        <f>ROUND(I566*H566,2)</f>
        <v>0</v>
      </c>
      <c r="K566" s="206" t="s">
        <v>186</v>
      </c>
      <c r="L566" s="63"/>
      <c r="M566" s="211" t="s">
        <v>34</v>
      </c>
      <c r="N566" s="212" t="s">
        <v>49</v>
      </c>
      <c r="O566" s="44"/>
      <c r="P566" s="213">
        <f>O566*H566</f>
        <v>0</v>
      </c>
      <c r="Q566" s="213">
        <v>2.9999999999999997E-4</v>
      </c>
      <c r="R566" s="213">
        <f>Q566*H566</f>
        <v>6.3662999999999997E-2</v>
      </c>
      <c r="S566" s="213">
        <v>0</v>
      </c>
      <c r="T566" s="214">
        <f>S566*H566</f>
        <v>0</v>
      </c>
      <c r="AR566" s="25" t="s">
        <v>337</v>
      </c>
      <c r="AT566" s="25" t="s">
        <v>182</v>
      </c>
      <c r="AU566" s="25" t="s">
        <v>88</v>
      </c>
      <c r="AY566" s="25" t="s">
        <v>179</v>
      </c>
      <c r="BE566" s="215">
        <f>IF(N566="základní",J566,0)</f>
        <v>0</v>
      </c>
      <c r="BF566" s="215">
        <f>IF(N566="snížená",J566,0)</f>
        <v>0</v>
      </c>
      <c r="BG566" s="215">
        <f>IF(N566="zákl. přenesená",J566,0)</f>
        <v>0</v>
      </c>
      <c r="BH566" s="215">
        <f>IF(N566="sníž. přenesená",J566,0)</f>
        <v>0</v>
      </c>
      <c r="BI566" s="215">
        <f>IF(N566="nulová",J566,0)</f>
        <v>0</v>
      </c>
      <c r="BJ566" s="25" t="s">
        <v>86</v>
      </c>
      <c r="BK566" s="215">
        <f>ROUND(I566*H566,2)</f>
        <v>0</v>
      </c>
      <c r="BL566" s="25" t="s">
        <v>337</v>
      </c>
      <c r="BM566" s="25" t="s">
        <v>979</v>
      </c>
    </row>
    <row r="567" spans="2:65" s="1" customFormat="1" ht="67.5">
      <c r="B567" s="43"/>
      <c r="C567" s="65"/>
      <c r="D567" s="219" t="s">
        <v>189</v>
      </c>
      <c r="E567" s="65"/>
      <c r="F567" s="220" t="s">
        <v>980</v>
      </c>
      <c r="G567" s="65"/>
      <c r="H567" s="65"/>
      <c r="I567" s="174"/>
      <c r="J567" s="65"/>
      <c r="K567" s="65"/>
      <c r="L567" s="63"/>
      <c r="M567" s="218"/>
      <c r="N567" s="44"/>
      <c r="O567" s="44"/>
      <c r="P567" s="44"/>
      <c r="Q567" s="44"/>
      <c r="R567" s="44"/>
      <c r="S567" s="44"/>
      <c r="T567" s="80"/>
      <c r="AT567" s="25" t="s">
        <v>189</v>
      </c>
      <c r="AU567" s="25" t="s">
        <v>88</v>
      </c>
    </row>
    <row r="568" spans="2:65" s="12" customFormat="1" ht="13.5">
      <c r="B568" s="226"/>
      <c r="C568" s="227"/>
      <c r="D568" s="219" t="s">
        <v>277</v>
      </c>
      <c r="E568" s="228" t="s">
        <v>34</v>
      </c>
      <c r="F568" s="229" t="s">
        <v>407</v>
      </c>
      <c r="G568" s="227"/>
      <c r="H568" s="230" t="s">
        <v>34</v>
      </c>
      <c r="I568" s="231"/>
      <c r="J568" s="227"/>
      <c r="K568" s="227"/>
      <c r="L568" s="232"/>
      <c r="M568" s="233"/>
      <c r="N568" s="234"/>
      <c r="O568" s="234"/>
      <c r="P568" s="234"/>
      <c r="Q568" s="234"/>
      <c r="R568" s="234"/>
      <c r="S568" s="234"/>
      <c r="T568" s="235"/>
      <c r="AT568" s="236" t="s">
        <v>277</v>
      </c>
      <c r="AU568" s="236" t="s">
        <v>88</v>
      </c>
      <c r="AV568" s="12" t="s">
        <v>86</v>
      </c>
      <c r="AW568" s="12" t="s">
        <v>41</v>
      </c>
      <c r="AX568" s="12" t="s">
        <v>78</v>
      </c>
      <c r="AY568" s="236" t="s">
        <v>179</v>
      </c>
    </row>
    <row r="569" spans="2:65" s="13" customFormat="1" ht="13.5">
      <c r="B569" s="237"/>
      <c r="C569" s="238"/>
      <c r="D569" s="219" t="s">
        <v>277</v>
      </c>
      <c r="E569" s="239" t="s">
        <v>34</v>
      </c>
      <c r="F569" s="240" t="s">
        <v>981</v>
      </c>
      <c r="G569" s="238"/>
      <c r="H569" s="241">
        <v>212.21</v>
      </c>
      <c r="I569" s="242"/>
      <c r="J569" s="238"/>
      <c r="K569" s="238"/>
      <c r="L569" s="243"/>
      <c r="M569" s="244"/>
      <c r="N569" s="245"/>
      <c r="O569" s="245"/>
      <c r="P569" s="245"/>
      <c r="Q569" s="245"/>
      <c r="R569" s="245"/>
      <c r="S569" s="245"/>
      <c r="T569" s="246"/>
      <c r="AT569" s="247" t="s">
        <v>277</v>
      </c>
      <c r="AU569" s="247" t="s">
        <v>88</v>
      </c>
      <c r="AV569" s="13" t="s">
        <v>88</v>
      </c>
      <c r="AW569" s="13" t="s">
        <v>41</v>
      </c>
      <c r="AX569" s="13" t="s">
        <v>78</v>
      </c>
      <c r="AY569" s="247" t="s">
        <v>179</v>
      </c>
    </row>
    <row r="570" spans="2:65" s="14" customFormat="1" ht="13.5">
      <c r="B570" s="248"/>
      <c r="C570" s="249"/>
      <c r="D570" s="216" t="s">
        <v>277</v>
      </c>
      <c r="E570" s="250" t="s">
        <v>34</v>
      </c>
      <c r="F570" s="251" t="s">
        <v>280</v>
      </c>
      <c r="G570" s="249"/>
      <c r="H570" s="252">
        <v>212.21</v>
      </c>
      <c r="I570" s="253"/>
      <c r="J570" s="249"/>
      <c r="K570" s="249"/>
      <c r="L570" s="254"/>
      <c r="M570" s="255"/>
      <c r="N570" s="256"/>
      <c r="O570" s="256"/>
      <c r="P570" s="256"/>
      <c r="Q570" s="256"/>
      <c r="R570" s="256"/>
      <c r="S570" s="256"/>
      <c r="T570" s="257"/>
      <c r="AT570" s="258" t="s">
        <v>277</v>
      </c>
      <c r="AU570" s="258" t="s">
        <v>88</v>
      </c>
      <c r="AV570" s="14" t="s">
        <v>203</v>
      </c>
      <c r="AW570" s="14" t="s">
        <v>41</v>
      </c>
      <c r="AX570" s="14" t="s">
        <v>86</v>
      </c>
      <c r="AY570" s="258" t="s">
        <v>179</v>
      </c>
    </row>
    <row r="571" spans="2:65" s="1" customFormat="1" ht="22.5" customHeight="1">
      <c r="B571" s="43"/>
      <c r="C571" s="276" t="s">
        <v>982</v>
      </c>
      <c r="D571" s="276" t="s">
        <v>635</v>
      </c>
      <c r="E571" s="277" t="s">
        <v>983</v>
      </c>
      <c r="F571" s="278" t="s">
        <v>984</v>
      </c>
      <c r="G571" s="279" t="s">
        <v>287</v>
      </c>
      <c r="H571" s="280">
        <v>244.042</v>
      </c>
      <c r="I571" s="281"/>
      <c r="J571" s="282">
        <f>ROUND(I571*H571,2)</f>
        <v>0</v>
      </c>
      <c r="K571" s="278" t="s">
        <v>364</v>
      </c>
      <c r="L571" s="283"/>
      <c r="M571" s="284" t="s">
        <v>34</v>
      </c>
      <c r="N571" s="285" t="s">
        <v>49</v>
      </c>
      <c r="O571" s="44"/>
      <c r="P571" s="213">
        <f>O571*H571</f>
        <v>0</v>
      </c>
      <c r="Q571" s="213">
        <v>2.8700000000000002E-3</v>
      </c>
      <c r="R571" s="213">
        <f>Q571*H571</f>
        <v>0.70040054000000007</v>
      </c>
      <c r="S571" s="213">
        <v>0</v>
      </c>
      <c r="T571" s="214">
        <f>S571*H571</f>
        <v>0</v>
      </c>
      <c r="AR571" s="25" t="s">
        <v>420</v>
      </c>
      <c r="AT571" s="25" t="s">
        <v>635</v>
      </c>
      <c r="AU571" s="25" t="s">
        <v>88</v>
      </c>
      <c r="AY571" s="25" t="s">
        <v>179</v>
      </c>
      <c r="BE571" s="215">
        <f>IF(N571="základní",J571,0)</f>
        <v>0</v>
      </c>
      <c r="BF571" s="215">
        <f>IF(N571="snížená",J571,0)</f>
        <v>0</v>
      </c>
      <c r="BG571" s="215">
        <f>IF(N571="zákl. přenesená",J571,0)</f>
        <v>0</v>
      </c>
      <c r="BH571" s="215">
        <f>IF(N571="sníž. přenesená",J571,0)</f>
        <v>0</v>
      </c>
      <c r="BI571" s="215">
        <f>IF(N571="nulová",J571,0)</f>
        <v>0</v>
      </c>
      <c r="BJ571" s="25" t="s">
        <v>86</v>
      </c>
      <c r="BK571" s="215">
        <f>ROUND(I571*H571,2)</f>
        <v>0</v>
      </c>
      <c r="BL571" s="25" t="s">
        <v>337</v>
      </c>
      <c r="BM571" s="25" t="s">
        <v>985</v>
      </c>
    </row>
    <row r="572" spans="2:65" s="1" customFormat="1" ht="364.5">
      <c r="B572" s="43"/>
      <c r="C572" s="65"/>
      <c r="D572" s="219" t="s">
        <v>189</v>
      </c>
      <c r="E572" s="65"/>
      <c r="F572" s="220" t="s">
        <v>986</v>
      </c>
      <c r="G572" s="65"/>
      <c r="H572" s="65"/>
      <c r="I572" s="174"/>
      <c r="J572" s="65"/>
      <c r="K572" s="65"/>
      <c r="L572" s="63"/>
      <c r="M572" s="218"/>
      <c r="N572" s="44"/>
      <c r="O572" s="44"/>
      <c r="P572" s="44"/>
      <c r="Q572" s="44"/>
      <c r="R572" s="44"/>
      <c r="S572" s="44"/>
      <c r="T572" s="80"/>
      <c r="AT572" s="25" t="s">
        <v>189</v>
      </c>
      <c r="AU572" s="25" t="s">
        <v>88</v>
      </c>
    </row>
    <row r="573" spans="2:65" s="13" customFormat="1" ht="13.5">
      <c r="B573" s="237"/>
      <c r="C573" s="238"/>
      <c r="D573" s="216" t="s">
        <v>277</v>
      </c>
      <c r="E573" s="238"/>
      <c r="F573" s="259" t="s">
        <v>987</v>
      </c>
      <c r="G573" s="238"/>
      <c r="H573" s="260">
        <v>244.042</v>
      </c>
      <c r="I573" s="242"/>
      <c r="J573" s="238"/>
      <c r="K573" s="238"/>
      <c r="L573" s="243"/>
      <c r="M573" s="244"/>
      <c r="N573" s="245"/>
      <c r="O573" s="245"/>
      <c r="P573" s="245"/>
      <c r="Q573" s="245"/>
      <c r="R573" s="245"/>
      <c r="S573" s="245"/>
      <c r="T573" s="246"/>
      <c r="AT573" s="247" t="s">
        <v>277</v>
      </c>
      <c r="AU573" s="247" t="s">
        <v>88</v>
      </c>
      <c r="AV573" s="13" t="s">
        <v>88</v>
      </c>
      <c r="AW573" s="13" t="s">
        <v>6</v>
      </c>
      <c r="AX573" s="13" t="s">
        <v>86</v>
      </c>
      <c r="AY573" s="247" t="s">
        <v>179</v>
      </c>
    </row>
    <row r="574" spans="2:65" s="1" customFormat="1" ht="22.5" customHeight="1">
      <c r="B574" s="43"/>
      <c r="C574" s="204" t="s">
        <v>988</v>
      </c>
      <c r="D574" s="204" t="s">
        <v>182</v>
      </c>
      <c r="E574" s="205" t="s">
        <v>989</v>
      </c>
      <c r="F574" s="206" t="s">
        <v>990</v>
      </c>
      <c r="G574" s="207" t="s">
        <v>287</v>
      </c>
      <c r="H574" s="208">
        <v>294.93</v>
      </c>
      <c r="I574" s="209"/>
      <c r="J574" s="210">
        <f>ROUND(I574*H574,2)</f>
        <v>0</v>
      </c>
      <c r="K574" s="206" t="s">
        <v>186</v>
      </c>
      <c r="L574" s="63"/>
      <c r="M574" s="211" t="s">
        <v>34</v>
      </c>
      <c r="N574" s="212" t="s">
        <v>49</v>
      </c>
      <c r="O574" s="44"/>
      <c r="P574" s="213">
        <f>O574*H574</f>
        <v>0</v>
      </c>
      <c r="Q574" s="213">
        <v>4.0000000000000002E-4</v>
      </c>
      <c r="R574" s="213">
        <f>Q574*H574</f>
        <v>0.11797200000000001</v>
      </c>
      <c r="S574" s="213">
        <v>0</v>
      </c>
      <c r="T574" s="214">
        <f>S574*H574</f>
        <v>0</v>
      </c>
      <c r="AR574" s="25" t="s">
        <v>337</v>
      </c>
      <c r="AT574" s="25" t="s">
        <v>182</v>
      </c>
      <c r="AU574" s="25" t="s">
        <v>88</v>
      </c>
      <c r="AY574" s="25" t="s">
        <v>179</v>
      </c>
      <c r="BE574" s="215">
        <f>IF(N574="základní",J574,0)</f>
        <v>0</v>
      </c>
      <c r="BF574" s="215">
        <f>IF(N574="snížená",J574,0)</f>
        <v>0</v>
      </c>
      <c r="BG574" s="215">
        <f>IF(N574="zákl. přenesená",J574,0)</f>
        <v>0</v>
      </c>
      <c r="BH574" s="215">
        <f>IF(N574="sníž. přenesená",J574,0)</f>
        <v>0</v>
      </c>
      <c r="BI574" s="215">
        <f>IF(N574="nulová",J574,0)</f>
        <v>0</v>
      </c>
      <c r="BJ574" s="25" t="s">
        <v>86</v>
      </c>
      <c r="BK574" s="215">
        <f>ROUND(I574*H574,2)</f>
        <v>0</v>
      </c>
      <c r="BL574" s="25" t="s">
        <v>337</v>
      </c>
      <c r="BM574" s="25" t="s">
        <v>991</v>
      </c>
    </row>
    <row r="575" spans="2:65" s="1" customFormat="1" ht="67.5">
      <c r="B575" s="43"/>
      <c r="C575" s="65"/>
      <c r="D575" s="219" t="s">
        <v>189</v>
      </c>
      <c r="E575" s="65"/>
      <c r="F575" s="220" t="s">
        <v>980</v>
      </c>
      <c r="G575" s="65"/>
      <c r="H575" s="65"/>
      <c r="I575" s="174"/>
      <c r="J575" s="65"/>
      <c r="K575" s="65"/>
      <c r="L575" s="63"/>
      <c r="M575" s="218"/>
      <c r="N575" s="44"/>
      <c r="O575" s="44"/>
      <c r="P575" s="44"/>
      <c r="Q575" s="44"/>
      <c r="R575" s="44"/>
      <c r="S575" s="44"/>
      <c r="T575" s="80"/>
      <c r="AT575" s="25" t="s">
        <v>189</v>
      </c>
      <c r="AU575" s="25" t="s">
        <v>88</v>
      </c>
    </row>
    <row r="576" spans="2:65" s="12" customFormat="1" ht="13.5">
      <c r="B576" s="226"/>
      <c r="C576" s="227"/>
      <c r="D576" s="219" t="s">
        <v>277</v>
      </c>
      <c r="E576" s="228" t="s">
        <v>34</v>
      </c>
      <c r="F576" s="229" t="s">
        <v>407</v>
      </c>
      <c r="G576" s="227"/>
      <c r="H576" s="230" t="s">
        <v>34</v>
      </c>
      <c r="I576" s="231"/>
      <c r="J576" s="227"/>
      <c r="K576" s="227"/>
      <c r="L576" s="232"/>
      <c r="M576" s="233"/>
      <c r="N576" s="234"/>
      <c r="O576" s="234"/>
      <c r="P576" s="234"/>
      <c r="Q576" s="234"/>
      <c r="R576" s="234"/>
      <c r="S576" s="234"/>
      <c r="T576" s="235"/>
      <c r="AT576" s="236" t="s">
        <v>277</v>
      </c>
      <c r="AU576" s="236" t="s">
        <v>88</v>
      </c>
      <c r="AV576" s="12" t="s">
        <v>86</v>
      </c>
      <c r="AW576" s="12" t="s">
        <v>41</v>
      </c>
      <c r="AX576" s="12" t="s">
        <v>78</v>
      </c>
      <c r="AY576" s="236" t="s">
        <v>179</v>
      </c>
    </row>
    <row r="577" spans="2:65" s="13" customFormat="1" ht="13.5">
      <c r="B577" s="237"/>
      <c r="C577" s="238"/>
      <c r="D577" s="219" t="s">
        <v>277</v>
      </c>
      <c r="E577" s="239" t="s">
        <v>34</v>
      </c>
      <c r="F577" s="240" t="s">
        <v>992</v>
      </c>
      <c r="G577" s="238"/>
      <c r="H577" s="241">
        <v>294.93</v>
      </c>
      <c r="I577" s="242"/>
      <c r="J577" s="238"/>
      <c r="K577" s="238"/>
      <c r="L577" s="243"/>
      <c r="M577" s="244"/>
      <c r="N577" s="245"/>
      <c r="O577" s="245"/>
      <c r="P577" s="245"/>
      <c r="Q577" s="245"/>
      <c r="R577" s="245"/>
      <c r="S577" s="245"/>
      <c r="T577" s="246"/>
      <c r="AT577" s="247" t="s">
        <v>277</v>
      </c>
      <c r="AU577" s="247" t="s">
        <v>88</v>
      </c>
      <c r="AV577" s="13" t="s">
        <v>88</v>
      </c>
      <c r="AW577" s="13" t="s">
        <v>41</v>
      </c>
      <c r="AX577" s="13" t="s">
        <v>78</v>
      </c>
      <c r="AY577" s="247" t="s">
        <v>179</v>
      </c>
    </row>
    <row r="578" spans="2:65" s="14" customFormat="1" ht="13.5">
      <c r="B578" s="248"/>
      <c r="C578" s="249"/>
      <c r="D578" s="216" t="s">
        <v>277</v>
      </c>
      <c r="E578" s="250" t="s">
        <v>34</v>
      </c>
      <c r="F578" s="251" t="s">
        <v>280</v>
      </c>
      <c r="G578" s="249"/>
      <c r="H578" s="252">
        <v>294.93</v>
      </c>
      <c r="I578" s="253"/>
      <c r="J578" s="249"/>
      <c r="K578" s="249"/>
      <c r="L578" s="254"/>
      <c r="M578" s="255"/>
      <c r="N578" s="256"/>
      <c r="O578" s="256"/>
      <c r="P578" s="256"/>
      <c r="Q578" s="256"/>
      <c r="R578" s="256"/>
      <c r="S578" s="256"/>
      <c r="T578" s="257"/>
      <c r="AT578" s="258" t="s">
        <v>277</v>
      </c>
      <c r="AU578" s="258" t="s">
        <v>88</v>
      </c>
      <c r="AV578" s="14" t="s">
        <v>203</v>
      </c>
      <c r="AW578" s="14" t="s">
        <v>41</v>
      </c>
      <c r="AX578" s="14" t="s">
        <v>86</v>
      </c>
      <c r="AY578" s="258" t="s">
        <v>179</v>
      </c>
    </row>
    <row r="579" spans="2:65" s="1" customFormat="1" ht="22.5" customHeight="1">
      <c r="B579" s="43"/>
      <c r="C579" s="276" t="s">
        <v>993</v>
      </c>
      <c r="D579" s="276" t="s">
        <v>635</v>
      </c>
      <c r="E579" s="277" t="s">
        <v>994</v>
      </c>
      <c r="F579" s="278" t="s">
        <v>995</v>
      </c>
      <c r="G579" s="279" t="s">
        <v>287</v>
      </c>
      <c r="H579" s="280">
        <v>339.17</v>
      </c>
      <c r="I579" s="281"/>
      <c r="J579" s="282">
        <f>ROUND(I579*H579,2)</f>
        <v>0</v>
      </c>
      <c r="K579" s="278" t="s">
        <v>364</v>
      </c>
      <c r="L579" s="283"/>
      <c r="M579" s="284" t="s">
        <v>34</v>
      </c>
      <c r="N579" s="285" t="s">
        <v>49</v>
      </c>
      <c r="O579" s="44"/>
      <c r="P579" s="213">
        <f>O579*H579</f>
        <v>0</v>
      </c>
      <c r="Q579" s="213">
        <v>3.2000000000000002E-3</v>
      </c>
      <c r="R579" s="213">
        <f>Q579*H579</f>
        <v>1.0853440000000001</v>
      </c>
      <c r="S579" s="213">
        <v>0</v>
      </c>
      <c r="T579" s="214">
        <f>S579*H579</f>
        <v>0</v>
      </c>
      <c r="AR579" s="25" t="s">
        <v>420</v>
      </c>
      <c r="AT579" s="25" t="s">
        <v>635</v>
      </c>
      <c r="AU579" s="25" t="s">
        <v>88</v>
      </c>
      <c r="AY579" s="25" t="s">
        <v>179</v>
      </c>
      <c r="BE579" s="215">
        <f>IF(N579="základní",J579,0)</f>
        <v>0</v>
      </c>
      <c r="BF579" s="215">
        <f>IF(N579="snížená",J579,0)</f>
        <v>0</v>
      </c>
      <c r="BG579" s="215">
        <f>IF(N579="zákl. přenesená",J579,0)</f>
        <v>0</v>
      </c>
      <c r="BH579" s="215">
        <f>IF(N579="sníž. přenesená",J579,0)</f>
        <v>0</v>
      </c>
      <c r="BI579" s="215">
        <f>IF(N579="nulová",J579,0)</f>
        <v>0</v>
      </c>
      <c r="BJ579" s="25" t="s">
        <v>86</v>
      </c>
      <c r="BK579" s="215">
        <f>ROUND(I579*H579,2)</f>
        <v>0</v>
      </c>
      <c r="BL579" s="25" t="s">
        <v>337</v>
      </c>
      <c r="BM579" s="25" t="s">
        <v>996</v>
      </c>
    </row>
    <row r="580" spans="2:65" s="1" customFormat="1" ht="351">
      <c r="B580" s="43"/>
      <c r="C580" s="65"/>
      <c r="D580" s="219" t="s">
        <v>189</v>
      </c>
      <c r="E580" s="65"/>
      <c r="F580" s="220" t="s">
        <v>997</v>
      </c>
      <c r="G580" s="65"/>
      <c r="H580" s="65"/>
      <c r="I580" s="174"/>
      <c r="J580" s="65"/>
      <c r="K580" s="65"/>
      <c r="L580" s="63"/>
      <c r="M580" s="218"/>
      <c r="N580" s="44"/>
      <c r="O580" s="44"/>
      <c r="P580" s="44"/>
      <c r="Q580" s="44"/>
      <c r="R580" s="44"/>
      <c r="S580" s="44"/>
      <c r="T580" s="80"/>
      <c r="AT580" s="25" t="s">
        <v>189</v>
      </c>
      <c r="AU580" s="25" t="s">
        <v>88</v>
      </c>
    </row>
    <row r="581" spans="2:65" s="13" customFormat="1" ht="13.5">
      <c r="B581" s="237"/>
      <c r="C581" s="238"/>
      <c r="D581" s="216" t="s">
        <v>277</v>
      </c>
      <c r="E581" s="238"/>
      <c r="F581" s="259" t="s">
        <v>998</v>
      </c>
      <c r="G581" s="238"/>
      <c r="H581" s="260">
        <v>339.17</v>
      </c>
      <c r="I581" s="242"/>
      <c r="J581" s="238"/>
      <c r="K581" s="238"/>
      <c r="L581" s="243"/>
      <c r="M581" s="244"/>
      <c r="N581" s="245"/>
      <c r="O581" s="245"/>
      <c r="P581" s="245"/>
      <c r="Q581" s="245"/>
      <c r="R581" s="245"/>
      <c r="S581" s="245"/>
      <c r="T581" s="246"/>
      <c r="AT581" s="247" t="s">
        <v>277</v>
      </c>
      <c r="AU581" s="247" t="s">
        <v>88</v>
      </c>
      <c r="AV581" s="13" t="s">
        <v>88</v>
      </c>
      <c r="AW581" s="13" t="s">
        <v>6</v>
      </c>
      <c r="AX581" s="13" t="s">
        <v>86</v>
      </c>
      <c r="AY581" s="247" t="s">
        <v>179</v>
      </c>
    </row>
    <row r="582" spans="2:65" s="1" customFormat="1" ht="22.5" customHeight="1">
      <c r="B582" s="43"/>
      <c r="C582" s="204" t="s">
        <v>999</v>
      </c>
      <c r="D582" s="204" t="s">
        <v>182</v>
      </c>
      <c r="E582" s="205" t="s">
        <v>1000</v>
      </c>
      <c r="F582" s="206" t="s">
        <v>1001</v>
      </c>
      <c r="G582" s="207" t="s">
        <v>283</v>
      </c>
      <c r="H582" s="208">
        <v>1</v>
      </c>
      <c r="I582" s="209"/>
      <c r="J582" s="210">
        <f>ROUND(I582*H582,2)</f>
        <v>0</v>
      </c>
      <c r="K582" s="206" t="s">
        <v>364</v>
      </c>
      <c r="L582" s="63"/>
      <c r="M582" s="211" t="s">
        <v>34</v>
      </c>
      <c r="N582" s="212" t="s">
        <v>49</v>
      </c>
      <c r="O582" s="44"/>
      <c r="P582" s="213">
        <f>O582*H582</f>
        <v>0</v>
      </c>
      <c r="Q582" s="213">
        <v>0</v>
      </c>
      <c r="R582" s="213">
        <f>Q582*H582</f>
        <v>0</v>
      </c>
      <c r="S582" s="213">
        <v>0</v>
      </c>
      <c r="T582" s="214">
        <f>S582*H582</f>
        <v>0</v>
      </c>
      <c r="AR582" s="25" t="s">
        <v>337</v>
      </c>
      <c r="AT582" s="25" t="s">
        <v>182</v>
      </c>
      <c r="AU582" s="25" t="s">
        <v>88</v>
      </c>
      <c r="AY582" s="25" t="s">
        <v>179</v>
      </c>
      <c r="BE582" s="215">
        <f>IF(N582="základní",J582,0)</f>
        <v>0</v>
      </c>
      <c r="BF582" s="215">
        <f>IF(N582="snížená",J582,0)</f>
        <v>0</v>
      </c>
      <c r="BG582" s="215">
        <f>IF(N582="zákl. přenesená",J582,0)</f>
        <v>0</v>
      </c>
      <c r="BH582" s="215">
        <f>IF(N582="sníž. přenesená",J582,0)</f>
        <v>0</v>
      </c>
      <c r="BI582" s="215">
        <f>IF(N582="nulová",J582,0)</f>
        <v>0</v>
      </c>
      <c r="BJ582" s="25" t="s">
        <v>86</v>
      </c>
      <c r="BK582" s="215">
        <f>ROUND(I582*H582,2)</f>
        <v>0</v>
      </c>
      <c r="BL582" s="25" t="s">
        <v>337</v>
      </c>
      <c r="BM582" s="25" t="s">
        <v>1002</v>
      </c>
    </row>
    <row r="583" spans="2:65" s="11" customFormat="1" ht="29.85" customHeight="1">
      <c r="B583" s="187"/>
      <c r="C583" s="188"/>
      <c r="D583" s="201" t="s">
        <v>77</v>
      </c>
      <c r="E583" s="202" t="s">
        <v>1003</v>
      </c>
      <c r="F583" s="202" t="s">
        <v>1004</v>
      </c>
      <c r="G583" s="188"/>
      <c r="H583" s="188"/>
      <c r="I583" s="191"/>
      <c r="J583" s="203">
        <f>BK583</f>
        <v>0</v>
      </c>
      <c r="K583" s="188"/>
      <c r="L583" s="193"/>
      <c r="M583" s="194"/>
      <c r="N583" s="195"/>
      <c r="O583" s="195"/>
      <c r="P583" s="196">
        <f>SUM(P584:P590)</f>
        <v>0</v>
      </c>
      <c r="Q583" s="195"/>
      <c r="R583" s="196">
        <f>SUM(R584:R590)</f>
        <v>4.2080250000000001</v>
      </c>
      <c r="S583" s="195"/>
      <c r="T583" s="197">
        <f>SUM(T584:T590)</f>
        <v>0</v>
      </c>
      <c r="AR583" s="198" t="s">
        <v>88</v>
      </c>
      <c r="AT583" s="199" t="s">
        <v>77</v>
      </c>
      <c r="AU583" s="199" t="s">
        <v>86</v>
      </c>
      <c r="AY583" s="198" t="s">
        <v>179</v>
      </c>
      <c r="BK583" s="200">
        <f>SUM(BK584:BK590)</f>
        <v>0</v>
      </c>
    </row>
    <row r="584" spans="2:65" s="1" customFormat="1" ht="22.5" customHeight="1">
      <c r="B584" s="43"/>
      <c r="C584" s="204" t="s">
        <v>1005</v>
      </c>
      <c r="D584" s="204" t="s">
        <v>182</v>
      </c>
      <c r="E584" s="205" t="s">
        <v>1006</v>
      </c>
      <c r="F584" s="206" t="s">
        <v>1007</v>
      </c>
      <c r="G584" s="207" t="s">
        <v>287</v>
      </c>
      <c r="H584" s="208">
        <v>561.07000000000005</v>
      </c>
      <c r="I584" s="209"/>
      <c r="J584" s="210">
        <f>ROUND(I584*H584,2)</f>
        <v>0</v>
      </c>
      <c r="K584" s="206" t="s">
        <v>572</v>
      </c>
      <c r="L584" s="63"/>
      <c r="M584" s="211" t="s">
        <v>34</v>
      </c>
      <c r="N584" s="212" t="s">
        <v>49</v>
      </c>
      <c r="O584" s="44"/>
      <c r="P584" s="213">
        <f>O584*H584</f>
        <v>0</v>
      </c>
      <c r="Q584" s="213">
        <v>7.4999999999999997E-3</v>
      </c>
      <c r="R584" s="213">
        <f>Q584*H584</f>
        <v>4.2080250000000001</v>
      </c>
      <c r="S584" s="213">
        <v>0</v>
      </c>
      <c r="T584" s="214">
        <f>S584*H584</f>
        <v>0</v>
      </c>
      <c r="AR584" s="25" t="s">
        <v>337</v>
      </c>
      <c r="AT584" s="25" t="s">
        <v>182</v>
      </c>
      <c r="AU584" s="25" t="s">
        <v>88</v>
      </c>
      <c r="AY584" s="25" t="s">
        <v>179</v>
      </c>
      <c r="BE584" s="215">
        <f>IF(N584="základní",J584,0)</f>
        <v>0</v>
      </c>
      <c r="BF584" s="215">
        <f>IF(N584="snížená",J584,0)</f>
        <v>0</v>
      </c>
      <c r="BG584" s="215">
        <f>IF(N584="zákl. přenesená",J584,0)</f>
        <v>0</v>
      </c>
      <c r="BH584" s="215">
        <f>IF(N584="sníž. přenesená",J584,0)</f>
        <v>0</v>
      </c>
      <c r="BI584" s="215">
        <f>IF(N584="nulová",J584,0)</f>
        <v>0</v>
      </c>
      <c r="BJ584" s="25" t="s">
        <v>86</v>
      </c>
      <c r="BK584" s="215">
        <f>ROUND(I584*H584,2)</f>
        <v>0</v>
      </c>
      <c r="BL584" s="25" t="s">
        <v>337</v>
      </c>
      <c r="BM584" s="25" t="s">
        <v>1008</v>
      </c>
    </row>
    <row r="585" spans="2:65" s="12" customFormat="1" ht="13.5">
      <c r="B585" s="226"/>
      <c r="C585" s="227"/>
      <c r="D585" s="219" t="s">
        <v>277</v>
      </c>
      <c r="E585" s="228" t="s">
        <v>34</v>
      </c>
      <c r="F585" s="229" t="s">
        <v>407</v>
      </c>
      <c r="G585" s="227"/>
      <c r="H585" s="230" t="s">
        <v>34</v>
      </c>
      <c r="I585" s="231"/>
      <c r="J585" s="227"/>
      <c r="K585" s="227"/>
      <c r="L585" s="232"/>
      <c r="M585" s="233"/>
      <c r="N585" s="234"/>
      <c r="O585" s="234"/>
      <c r="P585" s="234"/>
      <c r="Q585" s="234"/>
      <c r="R585" s="234"/>
      <c r="S585" s="234"/>
      <c r="T585" s="235"/>
      <c r="AT585" s="236" t="s">
        <v>277</v>
      </c>
      <c r="AU585" s="236" t="s">
        <v>88</v>
      </c>
      <c r="AV585" s="12" t="s">
        <v>86</v>
      </c>
      <c r="AW585" s="12" t="s">
        <v>41</v>
      </c>
      <c r="AX585" s="12" t="s">
        <v>78</v>
      </c>
      <c r="AY585" s="236" t="s">
        <v>179</v>
      </c>
    </row>
    <row r="586" spans="2:65" s="13" customFormat="1" ht="13.5">
      <c r="B586" s="237"/>
      <c r="C586" s="238"/>
      <c r="D586" s="219" t="s">
        <v>277</v>
      </c>
      <c r="E586" s="239" t="s">
        <v>34</v>
      </c>
      <c r="F586" s="240" t="s">
        <v>408</v>
      </c>
      <c r="G586" s="238"/>
      <c r="H586" s="241">
        <v>37.770000000000003</v>
      </c>
      <c r="I586" s="242"/>
      <c r="J586" s="238"/>
      <c r="K586" s="238"/>
      <c r="L586" s="243"/>
      <c r="M586" s="244"/>
      <c r="N586" s="245"/>
      <c r="O586" s="245"/>
      <c r="P586" s="245"/>
      <c r="Q586" s="245"/>
      <c r="R586" s="245"/>
      <c r="S586" s="245"/>
      <c r="T586" s="246"/>
      <c r="AT586" s="247" t="s">
        <v>277</v>
      </c>
      <c r="AU586" s="247" t="s">
        <v>88</v>
      </c>
      <c r="AV586" s="13" t="s">
        <v>88</v>
      </c>
      <c r="AW586" s="13" t="s">
        <v>41</v>
      </c>
      <c r="AX586" s="13" t="s">
        <v>78</v>
      </c>
      <c r="AY586" s="247" t="s">
        <v>179</v>
      </c>
    </row>
    <row r="587" spans="2:65" s="13" customFormat="1" ht="13.5">
      <c r="B587" s="237"/>
      <c r="C587" s="238"/>
      <c r="D587" s="219" t="s">
        <v>277</v>
      </c>
      <c r="E587" s="239" t="s">
        <v>34</v>
      </c>
      <c r="F587" s="240" t="s">
        <v>409</v>
      </c>
      <c r="G587" s="238"/>
      <c r="H587" s="241">
        <v>16.16</v>
      </c>
      <c r="I587" s="242"/>
      <c r="J587" s="238"/>
      <c r="K587" s="238"/>
      <c r="L587" s="243"/>
      <c r="M587" s="244"/>
      <c r="N587" s="245"/>
      <c r="O587" s="245"/>
      <c r="P587" s="245"/>
      <c r="Q587" s="245"/>
      <c r="R587" s="245"/>
      <c r="S587" s="245"/>
      <c r="T587" s="246"/>
      <c r="AT587" s="247" t="s">
        <v>277</v>
      </c>
      <c r="AU587" s="247" t="s">
        <v>88</v>
      </c>
      <c r="AV587" s="13" t="s">
        <v>88</v>
      </c>
      <c r="AW587" s="13" t="s">
        <v>41</v>
      </c>
      <c r="AX587" s="13" t="s">
        <v>78</v>
      </c>
      <c r="AY587" s="247" t="s">
        <v>179</v>
      </c>
    </row>
    <row r="588" spans="2:65" s="13" customFormat="1" ht="13.5">
      <c r="B588" s="237"/>
      <c r="C588" s="238"/>
      <c r="D588" s="219" t="s">
        <v>277</v>
      </c>
      <c r="E588" s="239" t="s">
        <v>34</v>
      </c>
      <c r="F588" s="240" t="s">
        <v>410</v>
      </c>
      <c r="G588" s="238"/>
      <c r="H588" s="241">
        <v>507.14</v>
      </c>
      <c r="I588" s="242"/>
      <c r="J588" s="238"/>
      <c r="K588" s="238"/>
      <c r="L588" s="243"/>
      <c r="M588" s="244"/>
      <c r="N588" s="245"/>
      <c r="O588" s="245"/>
      <c r="P588" s="245"/>
      <c r="Q588" s="245"/>
      <c r="R588" s="245"/>
      <c r="S588" s="245"/>
      <c r="T588" s="246"/>
      <c r="AT588" s="247" t="s">
        <v>277</v>
      </c>
      <c r="AU588" s="247" t="s">
        <v>88</v>
      </c>
      <c r="AV588" s="13" t="s">
        <v>88</v>
      </c>
      <c r="AW588" s="13" t="s">
        <v>41</v>
      </c>
      <c r="AX588" s="13" t="s">
        <v>78</v>
      </c>
      <c r="AY588" s="247" t="s">
        <v>179</v>
      </c>
    </row>
    <row r="589" spans="2:65" s="14" customFormat="1" ht="13.5">
      <c r="B589" s="248"/>
      <c r="C589" s="249"/>
      <c r="D589" s="216" t="s">
        <v>277</v>
      </c>
      <c r="E589" s="250" t="s">
        <v>34</v>
      </c>
      <c r="F589" s="251" t="s">
        <v>280</v>
      </c>
      <c r="G589" s="249"/>
      <c r="H589" s="252">
        <v>561.07000000000005</v>
      </c>
      <c r="I589" s="253"/>
      <c r="J589" s="249"/>
      <c r="K589" s="249"/>
      <c r="L589" s="254"/>
      <c r="M589" s="255"/>
      <c r="N589" s="256"/>
      <c r="O589" s="256"/>
      <c r="P589" s="256"/>
      <c r="Q589" s="256"/>
      <c r="R589" s="256"/>
      <c r="S589" s="256"/>
      <c r="T589" s="257"/>
      <c r="AT589" s="258" t="s">
        <v>277</v>
      </c>
      <c r="AU589" s="258" t="s">
        <v>88</v>
      </c>
      <c r="AV589" s="14" t="s">
        <v>203</v>
      </c>
      <c r="AW589" s="14" t="s">
        <v>41</v>
      </c>
      <c r="AX589" s="14" t="s">
        <v>86</v>
      </c>
      <c r="AY589" s="258" t="s">
        <v>179</v>
      </c>
    </row>
    <row r="590" spans="2:65" s="1" customFormat="1" ht="22.5" customHeight="1">
      <c r="B590" s="43"/>
      <c r="C590" s="204" t="s">
        <v>1009</v>
      </c>
      <c r="D590" s="204" t="s">
        <v>182</v>
      </c>
      <c r="E590" s="205" t="s">
        <v>1010</v>
      </c>
      <c r="F590" s="206" t="s">
        <v>1011</v>
      </c>
      <c r="G590" s="207" t="s">
        <v>283</v>
      </c>
      <c r="H590" s="208">
        <v>1</v>
      </c>
      <c r="I590" s="209"/>
      <c r="J590" s="210">
        <f>ROUND(I590*H590,2)</f>
        <v>0</v>
      </c>
      <c r="K590" s="206" t="s">
        <v>364</v>
      </c>
      <c r="L590" s="63"/>
      <c r="M590" s="211" t="s">
        <v>34</v>
      </c>
      <c r="N590" s="212" t="s">
        <v>49</v>
      </c>
      <c r="O590" s="44"/>
      <c r="P590" s="213">
        <f>O590*H590</f>
        <v>0</v>
      </c>
      <c r="Q590" s="213">
        <v>0</v>
      </c>
      <c r="R590" s="213">
        <f>Q590*H590</f>
        <v>0</v>
      </c>
      <c r="S590" s="213">
        <v>0</v>
      </c>
      <c r="T590" s="214">
        <f>S590*H590</f>
        <v>0</v>
      </c>
      <c r="AR590" s="25" t="s">
        <v>337</v>
      </c>
      <c r="AT590" s="25" t="s">
        <v>182</v>
      </c>
      <c r="AU590" s="25" t="s">
        <v>88</v>
      </c>
      <c r="AY590" s="25" t="s">
        <v>179</v>
      </c>
      <c r="BE590" s="215">
        <f>IF(N590="základní",J590,0)</f>
        <v>0</v>
      </c>
      <c r="BF590" s="215">
        <f>IF(N590="snížená",J590,0)</f>
        <v>0</v>
      </c>
      <c r="BG590" s="215">
        <f>IF(N590="zákl. přenesená",J590,0)</f>
        <v>0</v>
      </c>
      <c r="BH590" s="215">
        <f>IF(N590="sníž. přenesená",J590,0)</f>
        <v>0</v>
      </c>
      <c r="BI590" s="215">
        <f>IF(N590="nulová",J590,0)</f>
        <v>0</v>
      </c>
      <c r="BJ590" s="25" t="s">
        <v>86</v>
      </c>
      <c r="BK590" s="215">
        <f>ROUND(I590*H590,2)</f>
        <v>0</v>
      </c>
      <c r="BL590" s="25" t="s">
        <v>337</v>
      </c>
      <c r="BM590" s="25" t="s">
        <v>1012</v>
      </c>
    </row>
    <row r="591" spans="2:65" s="11" customFormat="1" ht="29.85" customHeight="1">
      <c r="B591" s="187"/>
      <c r="C591" s="188"/>
      <c r="D591" s="201" t="s">
        <v>77</v>
      </c>
      <c r="E591" s="202" t="s">
        <v>1013</v>
      </c>
      <c r="F591" s="202" t="s">
        <v>1014</v>
      </c>
      <c r="G591" s="188"/>
      <c r="H591" s="188"/>
      <c r="I591" s="191"/>
      <c r="J591" s="203">
        <f>BK591</f>
        <v>0</v>
      </c>
      <c r="K591" s="188"/>
      <c r="L591" s="193"/>
      <c r="M591" s="194"/>
      <c r="N591" s="195"/>
      <c r="O591" s="195"/>
      <c r="P591" s="196">
        <f>SUM(P592:P604)</f>
        <v>0</v>
      </c>
      <c r="Q591" s="195"/>
      <c r="R591" s="196">
        <f>SUM(R592:R604)</f>
        <v>4.0842086000000002</v>
      </c>
      <c r="S591" s="195"/>
      <c r="T591" s="197">
        <f>SUM(T592:T604)</f>
        <v>0</v>
      </c>
      <c r="AR591" s="198" t="s">
        <v>88</v>
      </c>
      <c r="AT591" s="199" t="s">
        <v>77</v>
      </c>
      <c r="AU591" s="199" t="s">
        <v>86</v>
      </c>
      <c r="AY591" s="198" t="s">
        <v>179</v>
      </c>
      <c r="BK591" s="200">
        <f>SUM(BK592:BK604)</f>
        <v>0</v>
      </c>
    </row>
    <row r="592" spans="2:65" s="1" customFormat="1" ht="31.5" customHeight="1">
      <c r="B592" s="43"/>
      <c r="C592" s="204" t="s">
        <v>1015</v>
      </c>
      <c r="D592" s="204" t="s">
        <v>182</v>
      </c>
      <c r="E592" s="205" t="s">
        <v>1016</v>
      </c>
      <c r="F592" s="206" t="s">
        <v>1017</v>
      </c>
      <c r="G592" s="207" t="s">
        <v>287</v>
      </c>
      <c r="H592" s="208">
        <v>254.17</v>
      </c>
      <c r="I592" s="209"/>
      <c r="J592" s="210">
        <f>ROUND(I592*H592,2)</f>
        <v>0</v>
      </c>
      <c r="K592" s="206" t="s">
        <v>186</v>
      </c>
      <c r="L592" s="63"/>
      <c r="M592" s="211" t="s">
        <v>34</v>
      </c>
      <c r="N592" s="212" t="s">
        <v>49</v>
      </c>
      <c r="O592" s="44"/>
      <c r="P592" s="213">
        <f>O592*H592</f>
        <v>0</v>
      </c>
      <c r="Q592" s="213">
        <v>3.0000000000000001E-3</v>
      </c>
      <c r="R592" s="213">
        <f>Q592*H592</f>
        <v>0.76251000000000002</v>
      </c>
      <c r="S592" s="213">
        <v>0</v>
      </c>
      <c r="T592" s="214">
        <f>S592*H592</f>
        <v>0</v>
      </c>
      <c r="AR592" s="25" t="s">
        <v>337</v>
      </c>
      <c r="AT592" s="25" t="s">
        <v>182</v>
      </c>
      <c r="AU592" s="25" t="s">
        <v>88</v>
      </c>
      <c r="AY592" s="25" t="s">
        <v>179</v>
      </c>
      <c r="BE592" s="215">
        <f>IF(N592="základní",J592,0)</f>
        <v>0</v>
      </c>
      <c r="BF592" s="215">
        <f>IF(N592="snížená",J592,0)</f>
        <v>0</v>
      </c>
      <c r="BG592" s="215">
        <f>IF(N592="zákl. přenesená",J592,0)</f>
        <v>0</v>
      </c>
      <c r="BH592" s="215">
        <f>IF(N592="sníž. přenesená",J592,0)</f>
        <v>0</v>
      </c>
      <c r="BI592" s="215">
        <f>IF(N592="nulová",J592,0)</f>
        <v>0</v>
      </c>
      <c r="BJ592" s="25" t="s">
        <v>86</v>
      </c>
      <c r="BK592" s="215">
        <f>ROUND(I592*H592,2)</f>
        <v>0</v>
      </c>
      <c r="BL592" s="25" t="s">
        <v>337</v>
      </c>
      <c r="BM592" s="25" t="s">
        <v>1018</v>
      </c>
    </row>
    <row r="593" spans="2:65" s="12" customFormat="1" ht="13.5">
      <c r="B593" s="226"/>
      <c r="C593" s="227"/>
      <c r="D593" s="219" t="s">
        <v>277</v>
      </c>
      <c r="E593" s="228" t="s">
        <v>34</v>
      </c>
      <c r="F593" s="229" t="s">
        <v>278</v>
      </c>
      <c r="G593" s="227"/>
      <c r="H593" s="230" t="s">
        <v>34</v>
      </c>
      <c r="I593" s="231"/>
      <c r="J593" s="227"/>
      <c r="K593" s="227"/>
      <c r="L593" s="232"/>
      <c r="M593" s="233"/>
      <c r="N593" s="234"/>
      <c r="O593" s="234"/>
      <c r="P593" s="234"/>
      <c r="Q593" s="234"/>
      <c r="R593" s="234"/>
      <c r="S593" s="234"/>
      <c r="T593" s="235"/>
      <c r="AT593" s="236" t="s">
        <v>277</v>
      </c>
      <c r="AU593" s="236" t="s">
        <v>88</v>
      </c>
      <c r="AV593" s="12" t="s">
        <v>86</v>
      </c>
      <c r="AW593" s="12" t="s">
        <v>41</v>
      </c>
      <c r="AX593" s="12" t="s">
        <v>78</v>
      </c>
      <c r="AY593" s="236" t="s">
        <v>179</v>
      </c>
    </row>
    <row r="594" spans="2:65" s="13" customFormat="1" ht="13.5">
      <c r="B594" s="237"/>
      <c r="C594" s="238"/>
      <c r="D594" s="219" t="s">
        <v>277</v>
      </c>
      <c r="E594" s="239" t="s">
        <v>34</v>
      </c>
      <c r="F594" s="240" t="s">
        <v>1019</v>
      </c>
      <c r="G594" s="238"/>
      <c r="H594" s="241">
        <v>254.17</v>
      </c>
      <c r="I594" s="242"/>
      <c r="J594" s="238"/>
      <c r="K594" s="238"/>
      <c r="L594" s="243"/>
      <c r="M594" s="244"/>
      <c r="N594" s="245"/>
      <c r="O594" s="245"/>
      <c r="P594" s="245"/>
      <c r="Q594" s="245"/>
      <c r="R594" s="245"/>
      <c r="S594" s="245"/>
      <c r="T594" s="246"/>
      <c r="AT594" s="247" t="s">
        <v>277</v>
      </c>
      <c r="AU594" s="247" t="s">
        <v>88</v>
      </c>
      <c r="AV594" s="13" t="s">
        <v>88</v>
      </c>
      <c r="AW594" s="13" t="s">
        <v>41</v>
      </c>
      <c r="AX594" s="13" t="s">
        <v>78</v>
      </c>
      <c r="AY594" s="247" t="s">
        <v>179</v>
      </c>
    </row>
    <row r="595" spans="2:65" s="14" customFormat="1" ht="13.5">
      <c r="B595" s="248"/>
      <c r="C595" s="249"/>
      <c r="D595" s="216" t="s">
        <v>277</v>
      </c>
      <c r="E595" s="250" t="s">
        <v>34</v>
      </c>
      <c r="F595" s="251" t="s">
        <v>280</v>
      </c>
      <c r="G595" s="249"/>
      <c r="H595" s="252">
        <v>254.17</v>
      </c>
      <c r="I595" s="253"/>
      <c r="J595" s="249"/>
      <c r="K595" s="249"/>
      <c r="L595" s="254"/>
      <c r="M595" s="255"/>
      <c r="N595" s="256"/>
      <c r="O595" s="256"/>
      <c r="P595" s="256"/>
      <c r="Q595" s="256"/>
      <c r="R595" s="256"/>
      <c r="S595" s="256"/>
      <c r="T595" s="257"/>
      <c r="AT595" s="258" t="s">
        <v>277</v>
      </c>
      <c r="AU595" s="258" t="s">
        <v>88</v>
      </c>
      <c r="AV595" s="14" t="s">
        <v>203</v>
      </c>
      <c r="AW595" s="14" t="s">
        <v>41</v>
      </c>
      <c r="AX595" s="14" t="s">
        <v>86</v>
      </c>
      <c r="AY595" s="258" t="s">
        <v>179</v>
      </c>
    </row>
    <row r="596" spans="2:65" s="1" customFormat="1" ht="22.5" customHeight="1">
      <c r="B596" s="43"/>
      <c r="C596" s="276" t="s">
        <v>1020</v>
      </c>
      <c r="D596" s="276" t="s">
        <v>635</v>
      </c>
      <c r="E596" s="277" t="s">
        <v>1021</v>
      </c>
      <c r="F596" s="278" t="s">
        <v>1022</v>
      </c>
      <c r="G596" s="279" t="s">
        <v>287</v>
      </c>
      <c r="H596" s="280">
        <v>279.58699999999999</v>
      </c>
      <c r="I596" s="281"/>
      <c r="J596" s="282">
        <f>ROUND(I596*H596,2)</f>
        <v>0</v>
      </c>
      <c r="K596" s="278" t="s">
        <v>364</v>
      </c>
      <c r="L596" s="283"/>
      <c r="M596" s="284" t="s">
        <v>34</v>
      </c>
      <c r="N596" s="285" t="s">
        <v>49</v>
      </c>
      <c r="O596" s="44"/>
      <c r="P596" s="213">
        <f>O596*H596</f>
        <v>0</v>
      </c>
      <c r="Q596" s="213">
        <v>1.18E-2</v>
      </c>
      <c r="R596" s="213">
        <f>Q596*H596</f>
        <v>3.2991265999999997</v>
      </c>
      <c r="S596" s="213">
        <v>0</v>
      </c>
      <c r="T596" s="214">
        <f>S596*H596</f>
        <v>0</v>
      </c>
      <c r="AR596" s="25" t="s">
        <v>420</v>
      </c>
      <c r="AT596" s="25" t="s">
        <v>635</v>
      </c>
      <c r="AU596" s="25" t="s">
        <v>88</v>
      </c>
      <c r="AY596" s="25" t="s">
        <v>179</v>
      </c>
      <c r="BE596" s="215">
        <f>IF(N596="základní",J596,0)</f>
        <v>0</v>
      </c>
      <c r="BF596" s="215">
        <f>IF(N596="snížená",J596,0)</f>
        <v>0</v>
      </c>
      <c r="BG596" s="215">
        <f>IF(N596="zákl. přenesená",J596,0)</f>
        <v>0</v>
      </c>
      <c r="BH596" s="215">
        <f>IF(N596="sníž. přenesená",J596,0)</f>
        <v>0</v>
      </c>
      <c r="BI596" s="215">
        <f>IF(N596="nulová",J596,0)</f>
        <v>0</v>
      </c>
      <c r="BJ596" s="25" t="s">
        <v>86</v>
      </c>
      <c r="BK596" s="215">
        <f>ROUND(I596*H596,2)</f>
        <v>0</v>
      </c>
      <c r="BL596" s="25" t="s">
        <v>337</v>
      </c>
      <c r="BM596" s="25" t="s">
        <v>1023</v>
      </c>
    </row>
    <row r="597" spans="2:65" s="1" customFormat="1" ht="121.5">
      <c r="B597" s="43"/>
      <c r="C597" s="65"/>
      <c r="D597" s="219" t="s">
        <v>189</v>
      </c>
      <c r="E597" s="65"/>
      <c r="F597" s="220" t="s">
        <v>1024</v>
      </c>
      <c r="G597" s="65"/>
      <c r="H597" s="65"/>
      <c r="I597" s="174"/>
      <c r="J597" s="65"/>
      <c r="K597" s="65"/>
      <c r="L597" s="63"/>
      <c r="M597" s="218"/>
      <c r="N597" s="44"/>
      <c r="O597" s="44"/>
      <c r="P597" s="44"/>
      <c r="Q597" s="44"/>
      <c r="R597" s="44"/>
      <c r="S597" s="44"/>
      <c r="T597" s="80"/>
      <c r="AT597" s="25" t="s">
        <v>189</v>
      </c>
      <c r="AU597" s="25" t="s">
        <v>88</v>
      </c>
    </row>
    <row r="598" spans="2:65" s="13" customFormat="1" ht="13.5">
      <c r="B598" s="237"/>
      <c r="C598" s="238"/>
      <c r="D598" s="216" t="s">
        <v>277</v>
      </c>
      <c r="E598" s="238"/>
      <c r="F598" s="259" t="s">
        <v>1025</v>
      </c>
      <c r="G598" s="238"/>
      <c r="H598" s="260">
        <v>279.58699999999999</v>
      </c>
      <c r="I598" s="242"/>
      <c r="J598" s="238"/>
      <c r="K598" s="238"/>
      <c r="L598" s="243"/>
      <c r="M598" s="244"/>
      <c r="N598" s="245"/>
      <c r="O598" s="245"/>
      <c r="P598" s="245"/>
      <c r="Q598" s="245"/>
      <c r="R598" s="245"/>
      <c r="S598" s="245"/>
      <c r="T598" s="246"/>
      <c r="AT598" s="247" t="s">
        <v>277</v>
      </c>
      <c r="AU598" s="247" t="s">
        <v>88</v>
      </c>
      <c r="AV598" s="13" t="s">
        <v>88</v>
      </c>
      <c r="AW598" s="13" t="s">
        <v>6</v>
      </c>
      <c r="AX598" s="13" t="s">
        <v>86</v>
      </c>
      <c r="AY598" s="247" t="s">
        <v>179</v>
      </c>
    </row>
    <row r="599" spans="2:65" s="1" customFormat="1" ht="22.5" customHeight="1">
      <c r="B599" s="43"/>
      <c r="C599" s="204" t="s">
        <v>1026</v>
      </c>
      <c r="D599" s="204" t="s">
        <v>182</v>
      </c>
      <c r="E599" s="205" t="s">
        <v>1027</v>
      </c>
      <c r="F599" s="206" t="s">
        <v>1028</v>
      </c>
      <c r="G599" s="207" t="s">
        <v>287</v>
      </c>
      <c r="H599" s="208">
        <v>254.17</v>
      </c>
      <c r="I599" s="209"/>
      <c r="J599" s="210">
        <f>ROUND(I599*H599,2)</f>
        <v>0</v>
      </c>
      <c r="K599" s="206" t="s">
        <v>186</v>
      </c>
      <c r="L599" s="63"/>
      <c r="M599" s="211" t="s">
        <v>34</v>
      </c>
      <c r="N599" s="212" t="s">
        <v>49</v>
      </c>
      <c r="O599" s="44"/>
      <c r="P599" s="213">
        <f>O599*H599</f>
        <v>0</v>
      </c>
      <c r="Q599" s="213">
        <v>0</v>
      </c>
      <c r="R599" s="213">
        <f>Q599*H599</f>
        <v>0</v>
      </c>
      <c r="S599" s="213">
        <v>0</v>
      </c>
      <c r="T599" s="214">
        <f>S599*H599</f>
        <v>0</v>
      </c>
      <c r="AR599" s="25" t="s">
        <v>337</v>
      </c>
      <c r="AT599" s="25" t="s">
        <v>182</v>
      </c>
      <c r="AU599" s="25" t="s">
        <v>88</v>
      </c>
      <c r="AY599" s="25" t="s">
        <v>179</v>
      </c>
      <c r="BE599" s="215">
        <f>IF(N599="základní",J599,0)</f>
        <v>0</v>
      </c>
      <c r="BF599" s="215">
        <f>IF(N599="snížená",J599,0)</f>
        <v>0</v>
      </c>
      <c r="BG599" s="215">
        <f>IF(N599="zákl. přenesená",J599,0)</f>
        <v>0</v>
      </c>
      <c r="BH599" s="215">
        <f>IF(N599="sníž. přenesená",J599,0)</f>
        <v>0</v>
      </c>
      <c r="BI599" s="215">
        <f>IF(N599="nulová",J599,0)</f>
        <v>0</v>
      </c>
      <c r="BJ599" s="25" t="s">
        <v>86</v>
      </c>
      <c r="BK599" s="215">
        <f>ROUND(I599*H599,2)</f>
        <v>0</v>
      </c>
      <c r="BL599" s="25" t="s">
        <v>337</v>
      </c>
      <c r="BM599" s="25" t="s">
        <v>1029</v>
      </c>
    </row>
    <row r="600" spans="2:65" s="1" customFormat="1" ht="22.5" customHeight="1">
      <c r="B600" s="43"/>
      <c r="C600" s="204" t="s">
        <v>1030</v>
      </c>
      <c r="D600" s="204" t="s">
        <v>182</v>
      </c>
      <c r="E600" s="205" t="s">
        <v>1031</v>
      </c>
      <c r="F600" s="206" t="s">
        <v>1032</v>
      </c>
      <c r="G600" s="207" t="s">
        <v>301</v>
      </c>
      <c r="H600" s="208">
        <v>250.8</v>
      </c>
      <c r="I600" s="209"/>
      <c r="J600" s="210">
        <f>ROUND(I600*H600,2)</f>
        <v>0</v>
      </c>
      <c r="K600" s="206" t="s">
        <v>186</v>
      </c>
      <c r="L600" s="63"/>
      <c r="M600" s="211" t="s">
        <v>34</v>
      </c>
      <c r="N600" s="212" t="s">
        <v>49</v>
      </c>
      <c r="O600" s="44"/>
      <c r="P600" s="213">
        <f>O600*H600</f>
        <v>0</v>
      </c>
      <c r="Q600" s="213">
        <v>9.0000000000000006E-5</v>
      </c>
      <c r="R600" s="213">
        <f>Q600*H600</f>
        <v>2.2572000000000002E-2</v>
      </c>
      <c r="S600" s="213">
        <v>0</v>
      </c>
      <c r="T600" s="214">
        <f>S600*H600</f>
        <v>0</v>
      </c>
      <c r="AR600" s="25" t="s">
        <v>337</v>
      </c>
      <c r="AT600" s="25" t="s">
        <v>182</v>
      </c>
      <c r="AU600" s="25" t="s">
        <v>88</v>
      </c>
      <c r="AY600" s="25" t="s">
        <v>179</v>
      </c>
      <c r="BE600" s="215">
        <f>IF(N600="základní",J600,0)</f>
        <v>0</v>
      </c>
      <c r="BF600" s="215">
        <f>IF(N600="snížená",J600,0)</f>
        <v>0</v>
      </c>
      <c r="BG600" s="215">
        <f>IF(N600="zákl. přenesená",J600,0)</f>
        <v>0</v>
      </c>
      <c r="BH600" s="215">
        <f>IF(N600="sníž. přenesená",J600,0)</f>
        <v>0</v>
      </c>
      <c r="BI600" s="215">
        <f>IF(N600="nulová",J600,0)</f>
        <v>0</v>
      </c>
      <c r="BJ600" s="25" t="s">
        <v>86</v>
      </c>
      <c r="BK600" s="215">
        <f>ROUND(I600*H600,2)</f>
        <v>0</v>
      </c>
      <c r="BL600" s="25" t="s">
        <v>337</v>
      </c>
      <c r="BM600" s="25" t="s">
        <v>1033</v>
      </c>
    </row>
    <row r="601" spans="2:65" s="1" customFormat="1" ht="22.5" customHeight="1">
      <c r="B601" s="43"/>
      <c r="C601" s="204" t="s">
        <v>1034</v>
      </c>
      <c r="D601" s="204" t="s">
        <v>182</v>
      </c>
      <c r="E601" s="205" t="s">
        <v>1035</v>
      </c>
      <c r="F601" s="206" t="s">
        <v>1036</v>
      </c>
      <c r="G601" s="207" t="s">
        <v>287</v>
      </c>
      <c r="H601" s="208">
        <v>254.17</v>
      </c>
      <c r="I601" s="209"/>
      <c r="J601" s="210">
        <f>ROUND(I601*H601,2)</f>
        <v>0</v>
      </c>
      <c r="K601" s="206" t="s">
        <v>186</v>
      </c>
      <c r="L601" s="63"/>
      <c r="M601" s="211" t="s">
        <v>34</v>
      </c>
      <c r="N601" s="212" t="s">
        <v>49</v>
      </c>
      <c r="O601" s="44"/>
      <c r="P601" s="213">
        <f>O601*H601</f>
        <v>0</v>
      </c>
      <c r="Q601" s="213">
        <v>0</v>
      </c>
      <c r="R601" s="213">
        <f>Q601*H601</f>
        <v>0</v>
      </c>
      <c r="S601" s="213">
        <v>0</v>
      </c>
      <c r="T601" s="214">
        <f>S601*H601</f>
        <v>0</v>
      </c>
      <c r="AR601" s="25" t="s">
        <v>337</v>
      </c>
      <c r="AT601" s="25" t="s">
        <v>182</v>
      </c>
      <c r="AU601" s="25" t="s">
        <v>88</v>
      </c>
      <c r="AY601" s="25" t="s">
        <v>179</v>
      </c>
      <c r="BE601" s="215">
        <f>IF(N601="základní",J601,0)</f>
        <v>0</v>
      </c>
      <c r="BF601" s="215">
        <f>IF(N601="snížená",J601,0)</f>
        <v>0</v>
      </c>
      <c r="BG601" s="215">
        <f>IF(N601="zákl. přenesená",J601,0)</f>
        <v>0</v>
      </c>
      <c r="BH601" s="215">
        <f>IF(N601="sníž. přenesená",J601,0)</f>
        <v>0</v>
      </c>
      <c r="BI601" s="215">
        <f>IF(N601="nulová",J601,0)</f>
        <v>0</v>
      </c>
      <c r="BJ601" s="25" t="s">
        <v>86</v>
      </c>
      <c r="BK601" s="215">
        <f>ROUND(I601*H601,2)</f>
        <v>0</v>
      </c>
      <c r="BL601" s="25" t="s">
        <v>337</v>
      </c>
      <c r="BM601" s="25" t="s">
        <v>1037</v>
      </c>
    </row>
    <row r="602" spans="2:65" s="1" customFormat="1" ht="31.5" customHeight="1">
      <c r="B602" s="43"/>
      <c r="C602" s="204" t="s">
        <v>1038</v>
      </c>
      <c r="D602" s="204" t="s">
        <v>182</v>
      </c>
      <c r="E602" s="205" t="s">
        <v>1039</v>
      </c>
      <c r="F602" s="206" t="s">
        <v>1040</v>
      </c>
      <c r="G602" s="207" t="s">
        <v>287</v>
      </c>
      <c r="H602" s="208">
        <v>254.17</v>
      </c>
      <c r="I602" s="209"/>
      <c r="J602" s="210">
        <f>ROUND(I602*H602,2)</f>
        <v>0</v>
      </c>
      <c r="K602" s="206" t="s">
        <v>364</v>
      </c>
      <c r="L602" s="63"/>
      <c r="M602" s="211" t="s">
        <v>34</v>
      </c>
      <c r="N602" s="212" t="s">
        <v>49</v>
      </c>
      <c r="O602" s="44"/>
      <c r="P602" s="213">
        <f>O602*H602</f>
        <v>0</v>
      </c>
      <c r="Q602" s="213">
        <v>0</v>
      </c>
      <c r="R602" s="213">
        <f>Q602*H602</f>
        <v>0</v>
      </c>
      <c r="S602" s="213">
        <v>0</v>
      </c>
      <c r="T602" s="214">
        <f>S602*H602</f>
        <v>0</v>
      </c>
      <c r="AR602" s="25" t="s">
        <v>337</v>
      </c>
      <c r="AT602" s="25" t="s">
        <v>182</v>
      </c>
      <c r="AU602" s="25" t="s">
        <v>88</v>
      </c>
      <c r="AY602" s="25" t="s">
        <v>179</v>
      </c>
      <c r="BE602" s="215">
        <f>IF(N602="základní",J602,0)</f>
        <v>0</v>
      </c>
      <c r="BF602" s="215">
        <f>IF(N602="snížená",J602,0)</f>
        <v>0</v>
      </c>
      <c r="BG602" s="215">
        <f>IF(N602="zákl. přenesená",J602,0)</f>
        <v>0</v>
      </c>
      <c r="BH602" s="215">
        <f>IF(N602="sníž. přenesená",J602,0)</f>
        <v>0</v>
      </c>
      <c r="BI602" s="215">
        <f>IF(N602="nulová",J602,0)</f>
        <v>0</v>
      </c>
      <c r="BJ602" s="25" t="s">
        <v>86</v>
      </c>
      <c r="BK602" s="215">
        <f>ROUND(I602*H602,2)</f>
        <v>0</v>
      </c>
      <c r="BL602" s="25" t="s">
        <v>337</v>
      </c>
      <c r="BM602" s="25" t="s">
        <v>1041</v>
      </c>
    </row>
    <row r="603" spans="2:65" s="1" customFormat="1" ht="54">
      <c r="B603" s="43"/>
      <c r="C603" s="65"/>
      <c r="D603" s="216" t="s">
        <v>189</v>
      </c>
      <c r="E603" s="65"/>
      <c r="F603" s="217" t="s">
        <v>1042</v>
      </c>
      <c r="G603" s="65"/>
      <c r="H603" s="65"/>
      <c r="I603" s="174"/>
      <c r="J603" s="65"/>
      <c r="K603" s="65"/>
      <c r="L603" s="63"/>
      <c r="M603" s="218"/>
      <c r="N603" s="44"/>
      <c r="O603" s="44"/>
      <c r="P603" s="44"/>
      <c r="Q603" s="44"/>
      <c r="R603" s="44"/>
      <c r="S603" s="44"/>
      <c r="T603" s="80"/>
      <c r="AT603" s="25" t="s">
        <v>189</v>
      </c>
      <c r="AU603" s="25" t="s">
        <v>88</v>
      </c>
    </row>
    <row r="604" spans="2:65" s="1" customFormat="1" ht="22.5" customHeight="1">
      <c r="B604" s="43"/>
      <c r="C604" s="204" t="s">
        <v>1043</v>
      </c>
      <c r="D604" s="204" t="s">
        <v>182</v>
      </c>
      <c r="E604" s="205" t="s">
        <v>1044</v>
      </c>
      <c r="F604" s="206" t="s">
        <v>1045</v>
      </c>
      <c r="G604" s="207" t="s">
        <v>283</v>
      </c>
      <c r="H604" s="208">
        <v>1</v>
      </c>
      <c r="I604" s="209"/>
      <c r="J604" s="210">
        <f>ROUND(I604*H604,2)</f>
        <v>0</v>
      </c>
      <c r="K604" s="206" t="s">
        <v>364</v>
      </c>
      <c r="L604" s="63"/>
      <c r="M604" s="211" t="s">
        <v>34</v>
      </c>
      <c r="N604" s="212" t="s">
        <v>49</v>
      </c>
      <c r="O604" s="44"/>
      <c r="P604" s="213">
        <f>O604*H604</f>
        <v>0</v>
      </c>
      <c r="Q604" s="213">
        <v>0</v>
      </c>
      <c r="R604" s="213">
        <f>Q604*H604</f>
        <v>0</v>
      </c>
      <c r="S604" s="213">
        <v>0</v>
      </c>
      <c r="T604" s="214">
        <f>S604*H604</f>
        <v>0</v>
      </c>
      <c r="AR604" s="25" t="s">
        <v>337</v>
      </c>
      <c r="AT604" s="25" t="s">
        <v>182</v>
      </c>
      <c r="AU604" s="25" t="s">
        <v>88</v>
      </c>
      <c r="AY604" s="25" t="s">
        <v>179</v>
      </c>
      <c r="BE604" s="215">
        <f>IF(N604="základní",J604,0)</f>
        <v>0</v>
      </c>
      <c r="BF604" s="215">
        <f>IF(N604="snížená",J604,0)</f>
        <v>0</v>
      </c>
      <c r="BG604" s="215">
        <f>IF(N604="zákl. přenesená",J604,0)</f>
        <v>0</v>
      </c>
      <c r="BH604" s="215">
        <f>IF(N604="sníž. přenesená",J604,0)</f>
        <v>0</v>
      </c>
      <c r="BI604" s="215">
        <f>IF(N604="nulová",J604,0)</f>
        <v>0</v>
      </c>
      <c r="BJ604" s="25" t="s">
        <v>86</v>
      </c>
      <c r="BK604" s="215">
        <f>ROUND(I604*H604,2)</f>
        <v>0</v>
      </c>
      <c r="BL604" s="25" t="s">
        <v>337</v>
      </c>
      <c r="BM604" s="25" t="s">
        <v>1046</v>
      </c>
    </row>
    <row r="605" spans="2:65" s="11" customFormat="1" ht="29.85" customHeight="1">
      <c r="B605" s="187"/>
      <c r="C605" s="188"/>
      <c r="D605" s="201" t="s">
        <v>77</v>
      </c>
      <c r="E605" s="202" t="s">
        <v>1047</v>
      </c>
      <c r="F605" s="202" t="s">
        <v>1048</v>
      </c>
      <c r="G605" s="188"/>
      <c r="H605" s="188"/>
      <c r="I605" s="191"/>
      <c r="J605" s="203">
        <f>BK605</f>
        <v>0</v>
      </c>
      <c r="K605" s="188"/>
      <c r="L605" s="193"/>
      <c r="M605" s="194"/>
      <c r="N605" s="195"/>
      <c r="O605" s="195"/>
      <c r="P605" s="196">
        <f>SUM(P606:P612)</f>
        <v>0</v>
      </c>
      <c r="Q605" s="195"/>
      <c r="R605" s="196">
        <f>SUM(R606:R612)</f>
        <v>0.23564940000000004</v>
      </c>
      <c r="S605" s="195"/>
      <c r="T605" s="197">
        <f>SUM(T606:T612)</f>
        <v>0</v>
      </c>
      <c r="AR605" s="198" t="s">
        <v>88</v>
      </c>
      <c r="AT605" s="199" t="s">
        <v>77</v>
      </c>
      <c r="AU605" s="199" t="s">
        <v>86</v>
      </c>
      <c r="AY605" s="198" t="s">
        <v>179</v>
      </c>
      <c r="BK605" s="200">
        <f>SUM(BK606:BK612)</f>
        <v>0</v>
      </c>
    </row>
    <row r="606" spans="2:65" s="1" customFormat="1" ht="22.5" customHeight="1">
      <c r="B606" s="43"/>
      <c r="C606" s="204" t="s">
        <v>1049</v>
      </c>
      <c r="D606" s="204" t="s">
        <v>182</v>
      </c>
      <c r="E606" s="205" t="s">
        <v>1050</v>
      </c>
      <c r="F606" s="206" t="s">
        <v>1051</v>
      </c>
      <c r="G606" s="207" t="s">
        <v>287</v>
      </c>
      <c r="H606" s="208">
        <v>561.07000000000005</v>
      </c>
      <c r="I606" s="209"/>
      <c r="J606" s="210">
        <f>ROUND(I606*H606,2)</f>
        <v>0</v>
      </c>
      <c r="K606" s="206" t="s">
        <v>186</v>
      </c>
      <c r="L606" s="63"/>
      <c r="M606" s="211" t="s">
        <v>34</v>
      </c>
      <c r="N606" s="212" t="s">
        <v>49</v>
      </c>
      <c r="O606" s="44"/>
      <c r="P606" s="213">
        <f>O606*H606</f>
        <v>0</v>
      </c>
      <c r="Q606" s="213">
        <v>1.7000000000000001E-4</v>
      </c>
      <c r="R606" s="213">
        <f>Q606*H606</f>
        <v>9.5381900000000019E-2</v>
      </c>
      <c r="S606" s="213">
        <v>0</v>
      </c>
      <c r="T606" s="214">
        <f>S606*H606</f>
        <v>0</v>
      </c>
      <c r="AR606" s="25" t="s">
        <v>337</v>
      </c>
      <c r="AT606" s="25" t="s">
        <v>182</v>
      </c>
      <c r="AU606" s="25" t="s">
        <v>88</v>
      </c>
      <c r="AY606" s="25" t="s">
        <v>179</v>
      </c>
      <c r="BE606" s="215">
        <f>IF(N606="základní",J606,0)</f>
        <v>0</v>
      </c>
      <c r="BF606" s="215">
        <f>IF(N606="snížená",J606,0)</f>
        <v>0</v>
      </c>
      <c r="BG606" s="215">
        <f>IF(N606="zákl. přenesená",J606,0)</f>
        <v>0</v>
      </c>
      <c r="BH606" s="215">
        <f>IF(N606="sníž. přenesená",J606,0)</f>
        <v>0</v>
      </c>
      <c r="BI606" s="215">
        <f>IF(N606="nulová",J606,0)</f>
        <v>0</v>
      </c>
      <c r="BJ606" s="25" t="s">
        <v>86</v>
      </c>
      <c r="BK606" s="215">
        <f>ROUND(I606*H606,2)</f>
        <v>0</v>
      </c>
      <c r="BL606" s="25" t="s">
        <v>337</v>
      </c>
      <c r="BM606" s="25" t="s">
        <v>1052</v>
      </c>
    </row>
    <row r="607" spans="2:65" s="1" customFormat="1" ht="22.5" customHeight="1">
      <c r="B607" s="43"/>
      <c r="C607" s="204" t="s">
        <v>1053</v>
      </c>
      <c r="D607" s="204" t="s">
        <v>182</v>
      </c>
      <c r="E607" s="205" t="s">
        <v>1054</v>
      </c>
      <c r="F607" s="206" t="s">
        <v>1055</v>
      </c>
      <c r="G607" s="207" t="s">
        <v>287</v>
      </c>
      <c r="H607" s="208">
        <v>561.07000000000005</v>
      </c>
      <c r="I607" s="209"/>
      <c r="J607" s="210">
        <f>ROUND(I607*H607,2)</f>
        <v>0</v>
      </c>
      <c r="K607" s="206" t="s">
        <v>186</v>
      </c>
      <c r="L607" s="63"/>
      <c r="M607" s="211" t="s">
        <v>34</v>
      </c>
      <c r="N607" s="212" t="s">
        <v>49</v>
      </c>
      <c r="O607" s="44"/>
      <c r="P607" s="213">
        <f>O607*H607</f>
        <v>0</v>
      </c>
      <c r="Q607" s="213">
        <v>2.5000000000000001E-4</v>
      </c>
      <c r="R607" s="213">
        <f>Q607*H607</f>
        <v>0.14026750000000002</v>
      </c>
      <c r="S607" s="213">
        <v>0</v>
      </c>
      <c r="T607" s="214">
        <f>S607*H607</f>
        <v>0</v>
      </c>
      <c r="AR607" s="25" t="s">
        <v>337</v>
      </c>
      <c r="AT607" s="25" t="s">
        <v>182</v>
      </c>
      <c r="AU607" s="25" t="s">
        <v>88</v>
      </c>
      <c r="AY607" s="25" t="s">
        <v>179</v>
      </c>
      <c r="BE607" s="215">
        <f>IF(N607="základní",J607,0)</f>
        <v>0</v>
      </c>
      <c r="BF607" s="215">
        <f>IF(N607="snížená",J607,0)</f>
        <v>0</v>
      </c>
      <c r="BG607" s="215">
        <f>IF(N607="zákl. přenesená",J607,0)</f>
        <v>0</v>
      </c>
      <c r="BH607" s="215">
        <f>IF(N607="sníž. přenesená",J607,0)</f>
        <v>0</v>
      </c>
      <c r="BI607" s="215">
        <f>IF(N607="nulová",J607,0)</f>
        <v>0</v>
      </c>
      <c r="BJ607" s="25" t="s">
        <v>86</v>
      </c>
      <c r="BK607" s="215">
        <f>ROUND(I607*H607,2)</f>
        <v>0</v>
      </c>
      <c r="BL607" s="25" t="s">
        <v>337</v>
      </c>
      <c r="BM607" s="25" t="s">
        <v>1056</v>
      </c>
    </row>
    <row r="608" spans="2:65" s="12" customFormat="1" ht="13.5">
      <c r="B608" s="226"/>
      <c r="C608" s="227"/>
      <c r="D608" s="219" t="s">
        <v>277</v>
      </c>
      <c r="E608" s="228" t="s">
        <v>34</v>
      </c>
      <c r="F608" s="229" t="s">
        <v>407</v>
      </c>
      <c r="G608" s="227"/>
      <c r="H608" s="230" t="s">
        <v>34</v>
      </c>
      <c r="I608" s="231"/>
      <c r="J608" s="227"/>
      <c r="K608" s="227"/>
      <c r="L608" s="232"/>
      <c r="M608" s="233"/>
      <c r="N608" s="234"/>
      <c r="O608" s="234"/>
      <c r="P608" s="234"/>
      <c r="Q608" s="234"/>
      <c r="R608" s="234"/>
      <c r="S608" s="234"/>
      <c r="T608" s="235"/>
      <c r="AT608" s="236" t="s">
        <v>277</v>
      </c>
      <c r="AU608" s="236" t="s">
        <v>88</v>
      </c>
      <c r="AV608" s="12" t="s">
        <v>86</v>
      </c>
      <c r="AW608" s="12" t="s">
        <v>41</v>
      </c>
      <c r="AX608" s="12" t="s">
        <v>78</v>
      </c>
      <c r="AY608" s="236" t="s">
        <v>179</v>
      </c>
    </row>
    <row r="609" spans="2:65" s="13" customFormat="1" ht="13.5">
      <c r="B609" s="237"/>
      <c r="C609" s="238"/>
      <c r="D609" s="219" t="s">
        <v>277</v>
      </c>
      <c r="E609" s="239" t="s">
        <v>34</v>
      </c>
      <c r="F609" s="240" t="s">
        <v>408</v>
      </c>
      <c r="G609" s="238"/>
      <c r="H609" s="241">
        <v>37.770000000000003</v>
      </c>
      <c r="I609" s="242"/>
      <c r="J609" s="238"/>
      <c r="K609" s="238"/>
      <c r="L609" s="243"/>
      <c r="M609" s="244"/>
      <c r="N609" s="245"/>
      <c r="O609" s="245"/>
      <c r="P609" s="245"/>
      <c r="Q609" s="245"/>
      <c r="R609" s="245"/>
      <c r="S609" s="245"/>
      <c r="T609" s="246"/>
      <c r="AT609" s="247" t="s">
        <v>277</v>
      </c>
      <c r="AU609" s="247" t="s">
        <v>88</v>
      </c>
      <c r="AV609" s="13" t="s">
        <v>88</v>
      </c>
      <c r="AW609" s="13" t="s">
        <v>41</v>
      </c>
      <c r="AX609" s="13" t="s">
        <v>78</v>
      </c>
      <c r="AY609" s="247" t="s">
        <v>179</v>
      </c>
    </row>
    <row r="610" spans="2:65" s="13" customFormat="1" ht="13.5">
      <c r="B610" s="237"/>
      <c r="C610" s="238"/>
      <c r="D610" s="219" t="s">
        <v>277</v>
      </c>
      <c r="E610" s="239" t="s">
        <v>34</v>
      </c>
      <c r="F610" s="240" t="s">
        <v>409</v>
      </c>
      <c r="G610" s="238"/>
      <c r="H610" s="241">
        <v>16.16</v>
      </c>
      <c r="I610" s="242"/>
      <c r="J610" s="238"/>
      <c r="K610" s="238"/>
      <c r="L610" s="243"/>
      <c r="M610" s="244"/>
      <c r="N610" s="245"/>
      <c r="O610" s="245"/>
      <c r="P610" s="245"/>
      <c r="Q610" s="245"/>
      <c r="R610" s="245"/>
      <c r="S610" s="245"/>
      <c r="T610" s="246"/>
      <c r="AT610" s="247" t="s">
        <v>277</v>
      </c>
      <c r="AU610" s="247" t="s">
        <v>88</v>
      </c>
      <c r="AV610" s="13" t="s">
        <v>88</v>
      </c>
      <c r="AW610" s="13" t="s">
        <v>41</v>
      </c>
      <c r="AX610" s="13" t="s">
        <v>78</v>
      </c>
      <c r="AY610" s="247" t="s">
        <v>179</v>
      </c>
    </row>
    <row r="611" spans="2:65" s="13" customFormat="1" ht="13.5">
      <c r="B611" s="237"/>
      <c r="C611" s="238"/>
      <c r="D611" s="219" t="s">
        <v>277</v>
      </c>
      <c r="E611" s="239" t="s">
        <v>34</v>
      </c>
      <c r="F611" s="240" t="s">
        <v>410</v>
      </c>
      <c r="G611" s="238"/>
      <c r="H611" s="241">
        <v>507.14</v>
      </c>
      <c r="I611" s="242"/>
      <c r="J611" s="238"/>
      <c r="K611" s="238"/>
      <c r="L611" s="243"/>
      <c r="M611" s="244"/>
      <c r="N611" s="245"/>
      <c r="O611" s="245"/>
      <c r="P611" s="245"/>
      <c r="Q611" s="245"/>
      <c r="R611" s="245"/>
      <c r="S611" s="245"/>
      <c r="T611" s="246"/>
      <c r="AT611" s="247" t="s">
        <v>277</v>
      </c>
      <c r="AU611" s="247" t="s">
        <v>88</v>
      </c>
      <c r="AV611" s="13" t="s">
        <v>88</v>
      </c>
      <c r="AW611" s="13" t="s">
        <v>41</v>
      </c>
      <c r="AX611" s="13" t="s">
        <v>78</v>
      </c>
      <c r="AY611" s="247" t="s">
        <v>179</v>
      </c>
    </row>
    <row r="612" spans="2:65" s="14" customFormat="1" ht="13.5">
      <c r="B612" s="248"/>
      <c r="C612" s="249"/>
      <c r="D612" s="219" t="s">
        <v>277</v>
      </c>
      <c r="E612" s="261" t="s">
        <v>34</v>
      </c>
      <c r="F612" s="262" t="s">
        <v>280</v>
      </c>
      <c r="G612" s="249"/>
      <c r="H612" s="263">
        <v>561.07000000000005</v>
      </c>
      <c r="I612" s="253"/>
      <c r="J612" s="249"/>
      <c r="K612" s="249"/>
      <c r="L612" s="254"/>
      <c r="M612" s="255"/>
      <c r="N612" s="256"/>
      <c r="O612" s="256"/>
      <c r="P612" s="256"/>
      <c r="Q612" s="256"/>
      <c r="R612" s="256"/>
      <c r="S612" s="256"/>
      <c r="T612" s="257"/>
      <c r="AT612" s="258" t="s">
        <v>277</v>
      </c>
      <c r="AU612" s="258" t="s">
        <v>88</v>
      </c>
      <c r="AV612" s="14" t="s">
        <v>203</v>
      </c>
      <c r="AW612" s="14" t="s">
        <v>41</v>
      </c>
      <c r="AX612" s="14" t="s">
        <v>86</v>
      </c>
      <c r="AY612" s="258" t="s">
        <v>179</v>
      </c>
    </row>
    <row r="613" spans="2:65" s="11" customFormat="1" ht="29.85" customHeight="1">
      <c r="B613" s="187"/>
      <c r="C613" s="188"/>
      <c r="D613" s="201" t="s">
        <v>77</v>
      </c>
      <c r="E613" s="202" t="s">
        <v>1057</v>
      </c>
      <c r="F613" s="202" t="s">
        <v>1058</v>
      </c>
      <c r="G613" s="188"/>
      <c r="H613" s="188"/>
      <c r="I613" s="191"/>
      <c r="J613" s="203">
        <f>BK613</f>
        <v>0</v>
      </c>
      <c r="K613" s="188"/>
      <c r="L613" s="193"/>
      <c r="M613" s="194"/>
      <c r="N613" s="195"/>
      <c r="O613" s="195"/>
      <c r="P613" s="196">
        <f>SUM(P614:P622)</f>
        <v>0</v>
      </c>
      <c r="Q613" s="195"/>
      <c r="R613" s="196">
        <f>SUM(R614:R622)</f>
        <v>0.76677963999999998</v>
      </c>
      <c r="S613" s="195"/>
      <c r="T613" s="197">
        <f>SUM(T614:T622)</f>
        <v>3.4826639999999999E-2</v>
      </c>
      <c r="AR613" s="198" t="s">
        <v>88</v>
      </c>
      <c r="AT613" s="199" t="s">
        <v>77</v>
      </c>
      <c r="AU613" s="199" t="s">
        <v>86</v>
      </c>
      <c r="AY613" s="198" t="s">
        <v>179</v>
      </c>
      <c r="BK613" s="200">
        <f>SUM(BK614:BK622)</f>
        <v>0</v>
      </c>
    </row>
    <row r="614" spans="2:65" s="1" customFormat="1" ht="22.5" customHeight="1">
      <c r="B614" s="43"/>
      <c r="C614" s="204" t="s">
        <v>1059</v>
      </c>
      <c r="D614" s="204" t="s">
        <v>182</v>
      </c>
      <c r="E614" s="205" t="s">
        <v>1060</v>
      </c>
      <c r="F614" s="206" t="s">
        <v>1061</v>
      </c>
      <c r="G614" s="207" t="s">
        <v>287</v>
      </c>
      <c r="H614" s="208">
        <v>112.34399999999999</v>
      </c>
      <c r="I614" s="209"/>
      <c r="J614" s="210">
        <f>ROUND(I614*H614,2)</f>
        <v>0</v>
      </c>
      <c r="K614" s="206" t="s">
        <v>186</v>
      </c>
      <c r="L614" s="63"/>
      <c r="M614" s="211" t="s">
        <v>34</v>
      </c>
      <c r="N614" s="212" t="s">
        <v>49</v>
      </c>
      <c r="O614" s="44"/>
      <c r="P614" s="213">
        <f>O614*H614</f>
        <v>0</v>
      </c>
      <c r="Q614" s="213">
        <v>1E-3</v>
      </c>
      <c r="R614" s="213">
        <f>Q614*H614</f>
        <v>0.112344</v>
      </c>
      <c r="S614" s="213">
        <v>3.1E-4</v>
      </c>
      <c r="T614" s="214">
        <f>S614*H614</f>
        <v>3.4826639999999999E-2</v>
      </c>
      <c r="AR614" s="25" t="s">
        <v>337</v>
      </c>
      <c r="AT614" s="25" t="s">
        <v>182</v>
      </c>
      <c r="AU614" s="25" t="s">
        <v>88</v>
      </c>
      <c r="AY614" s="25" t="s">
        <v>179</v>
      </c>
      <c r="BE614" s="215">
        <f>IF(N614="základní",J614,0)</f>
        <v>0</v>
      </c>
      <c r="BF614" s="215">
        <f>IF(N614="snížená",J614,0)</f>
        <v>0</v>
      </c>
      <c r="BG614" s="215">
        <f>IF(N614="zákl. přenesená",J614,0)</f>
        <v>0</v>
      </c>
      <c r="BH614" s="215">
        <f>IF(N614="sníž. přenesená",J614,0)</f>
        <v>0</v>
      </c>
      <c r="BI614" s="215">
        <f>IF(N614="nulová",J614,0)</f>
        <v>0</v>
      </c>
      <c r="BJ614" s="25" t="s">
        <v>86</v>
      </c>
      <c r="BK614" s="215">
        <f>ROUND(I614*H614,2)</f>
        <v>0</v>
      </c>
      <c r="BL614" s="25" t="s">
        <v>337</v>
      </c>
      <c r="BM614" s="25" t="s">
        <v>1062</v>
      </c>
    </row>
    <row r="615" spans="2:65" s="12" customFormat="1" ht="13.5">
      <c r="B615" s="226"/>
      <c r="C615" s="227"/>
      <c r="D615" s="219" t="s">
        <v>277</v>
      </c>
      <c r="E615" s="228" t="s">
        <v>34</v>
      </c>
      <c r="F615" s="229" t="s">
        <v>319</v>
      </c>
      <c r="G615" s="227"/>
      <c r="H615" s="230" t="s">
        <v>34</v>
      </c>
      <c r="I615" s="231"/>
      <c r="J615" s="227"/>
      <c r="K615" s="227"/>
      <c r="L615" s="232"/>
      <c r="M615" s="233"/>
      <c r="N615" s="234"/>
      <c r="O615" s="234"/>
      <c r="P615" s="234"/>
      <c r="Q615" s="234"/>
      <c r="R615" s="234"/>
      <c r="S615" s="234"/>
      <c r="T615" s="235"/>
      <c r="AT615" s="236" t="s">
        <v>277</v>
      </c>
      <c r="AU615" s="236" t="s">
        <v>88</v>
      </c>
      <c r="AV615" s="12" t="s">
        <v>86</v>
      </c>
      <c r="AW615" s="12" t="s">
        <v>41</v>
      </c>
      <c r="AX615" s="12" t="s">
        <v>78</v>
      </c>
      <c r="AY615" s="236" t="s">
        <v>179</v>
      </c>
    </row>
    <row r="616" spans="2:65" s="13" customFormat="1" ht="13.5">
      <c r="B616" s="237"/>
      <c r="C616" s="238"/>
      <c r="D616" s="219" t="s">
        <v>277</v>
      </c>
      <c r="E616" s="239" t="s">
        <v>34</v>
      </c>
      <c r="F616" s="240" t="s">
        <v>320</v>
      </c>
      <c r="G616" s="238"/>
      <c r="H616" s="241">
        <v>23.32</v>
      </c>
      <c r="I616" s="242"/>
      <c r="J616" s="238"/>
      <c r="K616" s="238"/>
      <c r="L616" s="243"/>
      <c r="M616" s="244"/>
      <c r="N616" s="245"/>
      <c r="O616" s="245"/>
      <c r="P616" s="245"/>
      <c r="Q616" s="245"/>
      <c r="R616" s="245"/>
      <c r="S616" s="245"/>
      <c r="T616" s="246"/>
      <c r="AT616" s="247" t="s">
        <v>277</v>
      </c>
      <c r="AU616" s="247" t="s">
        <v>88</v>
      </c>
      <c r="AV616" s="13" t="s">
        <v>88</v>
      </c>
      <c r="AW616" s="13" t="s">
        <v>41</v>
      </c>
      <c r="AX616" s="13" t="s">
        <v>78</v>
      </c>
      <c r="AY616" s="247" t="s">
        <v>179</v>
      </c>
    </row>
    <row r="617" spans="2:65" s="13" customFormat="1" ht="13.5">
      <c r="B617" s="237"/>
      <c r="C617" s="238"/>
      <c r="D617" s="219" t="s">
        <v>277</v>
      </c>
      <c r="E617" s="239" t="s">
        <v>34</v>
      </c>
      <c r="F617" s="240" t="s">
        <v>351</v>
      </c>
      <c r="G617" s="238"/>
      <c r="H617" s="241">
        <v>89.024000000000001</v>
      </c>
      <c r="I617" s="242"/>
      <c r="J617" s="238"/>
      <c r="K617" s="238"/>
      <c r="L617" s="243"/>
      <c r="M617" s="244"/>
      <c r="N617" s="245"/>
      <c r="O617" s="245"/>
      <c r="P617" s="245"/>
      <c r="Q617" s="245"/>
      <c r="R617" s="245"/>
      <c r="S617" s="245"/>
      <c r="T617" s="246"/>
      <c r="AT617" s="247" t="s">
        <v>277</v>
      </c>
      <c r="AU617" s="247" t="s">
        <v>88</v>
      </c>
      <c r="AV617" s="13" t="s">
        <v>88</v>
      </c>
      <c r="AW617" s="13" t="s">
        <v>41</v>
      </c>
      <c r="AX617" s="13" t="s">
        <v>78</v>
      </c>
      <c r="AY617" s="247" t="s">
        <v>179</v>
      </c>
    </row>
    <row r="618" spans="2:65" s="14" customFormat="1" ht="13.5">
      <c r="B618" s="248"/>
      <c r="C618" s="249"/>
      <c r="D618" s="216" t="s">
        <v>277</v>
      </c>
      <c r="E618" s="250" t="s">
        <v>34</v>
      </c>
      <c r="F618" s="251" t="s">
        <v>280</v>
      </c>
      <c r="G618" s="249"/>
      <c r="H618" s="252">
        <v>112.34399999999999</v>
      </c>
      <c r="I618" s="253"/>
      <c r="J618" s="249"/>
      <c r="K618" s="249"/>
      <c r="L618" s="254"/>
      <c r="M618" s="255"/>
      <c r="N618" s="256"/>
      <c r="O618" s="256"/>
      <c r="P618" s="256"/>
      <c r="Q618" s="256"/>
      <c r="R618" s="256"/>
      <c r="S618" s="256"/>
      <c r="T618" s="257"/>
      <c r="AT618" s="258" t="s">
        <v>277</v>
      </c>
      <c r="AU618" s="258" t="s">
        <v>88</v>
      </c>
      <c r="AV618" s="14" t="s">
        <v>203</v>
      </c>
      <c r="AW618" s="14" t="s">
        <v>41</v>
      </c>
      <c r="AX618" s="14" t="s">
        <v>86</v>
      </c>
      <c r="AY618" s="258" t="s">
        <v>179</v>
      </c>
    </row>
    <row r="619" spans="2:65" s="1" customFormat="1" ht="22.5" customHeight="1">
      <c r="B619" s="43"/>
      <c r="C619" s="204" t="s">
        <v>1063</v>
      </c>
      <c r="D619" s="204" t="s">
        <v>182</v>
      </c>
      <c r="E619" s="205" t="s">
        <v>1064</v>
      </c>
      <c r="F619" s="206" t="s">
        <v>1065</v>
      </c>
      <c r="G619" s="207" t="s">
        <v>287</v>
      </c>
      <c r="H619" s="208">
        <v>1784.8240000000001</v>
      </c>
      <c r="I619" s="209"/>
      <c r="J619" s="210">
        <f>ROUND(I619*H619,2)</f>
        <v>0</v>
      </c>
      <c r="K619" s="206" t="s">
        <v>186</v>
      </c>
      <c r="L619" s="63"/>
      <c r="M619" s="211" t="s">
        <v>34</v>
      </c>
      <c r="N619" s="212" t="s">
        <v>49</v>
      </c>
      <c r="O619" s="44"/>
      <c r="P619" s="213">
        <f>O619*H619</f>
        <v>0</v>
      </c>
      <c r="Q619" s="213">
        <v>3.3E-4</v>
      </c>
      <c r="R619" s="213">
        <f>Q619*H619</f>
        <v>0.58899192</v>
      </c>
      <c r="S619" s="213">
        <v>0</v>
      </c>
      <c r="T619" s="214">
        <f>S619*H619</f>
        <v>0</v>
      </c>
      <c r="AR619" s="25" t="s">
        <v>337</v>
      </c>
      <c r="AT619" s="25" t="s">
        <v>182</v>
      </c>
      <c r="AU619" s="25" t="s">
        <v>88</v>
      </c>
      <c r="AY619" s="25" t="s">
        <v>179</v>
      </c>
      <c r="BE619" s="215">
        <f>IF(N619="základní",J619,0)</f>
        <v>0</v>
      </c>
      <c r="BF619" s="215">
        <f>IF(N619="snížená",J619,0)</f>
        <v>0</v>
      </c>
      <c r="BG619" s="215">
        <f>IF(N619="zákl. přenesená",J619,0)</f>
        <v>0</v>
      </c>
      <c r="BH619" s="215">
        <f>IF(N619="sníž. přenesená",J619,0)</f>
        <v>0</v>
      </c>
      <c r="BI619" s="215">
        <f>IF(N619="nulová",J619,0)</f>
        <v>0</v>
      </c>
      <c r="BJ619" s="25" t="s">
        <v>86</v>
      </c>
      <c r="BK619" s="215">
        <f>ROUND(I619*H619,2)</f>
        <v>0</v>
      </c>
      <c r="BL619" s="25" t="s">
        <v>337</v>
      </c>
      <c r="BM619" s="25" t="s">
        <v>1066</v>
      </c>
    </row>
    <row r="620" spans="2:65" s="1" customFormat="1" ht="40.5">
      <c r="B620" s="43"/>
      <c r="C620" s="65"/>
      <c r="D620" s="216" t="s">
        <v>189</v>
      </c>
      <c r="E620" s="65"/>
      <c r="F620" s="217" t="s">
        <v>1067</v>
      </c>
      <c r="G620" s="65"/>
      <c r="H620" s="65"/>
      <c r="I620" s="174"/>
      <c r="J620" s="65"/>
      <c r="K620" s="65"/>
      <c r="L620" s="63"/>
      <c r="M620" s="218"/>
      <c r="N620" s="44"/>
      <c r="O620" s="44"/>
      <c r="P620" s="44"/>
      <c r="Q620" s="44"/>
      <c r="R620" s="44"/>
      <c r="S620" s="44"/>
      <c r="T620" s="80"/>
      <c r="AT620" s="25" t="s">
        <v>189</v>
      </c>
      <c r="AU620" s="25" t="s">
        <v>88</v>
      </c>
    </row>
    <row r="621" spans="2:65" s="1" customFormat="1" ht="31.5" customHeight="1">
      <c r="B621" s="43"/>
      <c r="C621" s="204" t="s">
        <v>1068</v>
      </c>
      <c r="D621" s="204" t="s">
        <v>182</v>
      </c>
      <c r="E621" s="205" t="s">
        <v>1069</v>
      </c>
      <c r="F621" s="206" t="s">
        <v>1070</v>
      </c>
      <c r="G621" s="207" t="s">
        <v>287</v>
      </c>
      <c r="H621" s="208">
        <v>594.92399999999998</v>
      </c>
      <c r="I621" s="209"/>
      <c r="J621" s="210">
        <f>ROUND(I621*H621,2)</f>
        <v>0</v>
      </c>
      <c r="K621" s="206" t="s">
        <v>186</v>
      </c>
      <c r="L621" s="63"/>
      <c r="M621" s="211" t="s">
        <v>34</v>
      </c>
      <c r="N621" s="212" t="s">
        <v>49</v>
      </c>
      <c r="O621" s="44"/>
      <c r="P621" s="213">
        <f>O621*H621</f>
        <v>0</v>
      </c>
      <c r="Q621" s="213">
        <v>3.0000000000000001E-5</v>
      </c>
      <c r="R621" s="213">
        <f>Q621*H621</f>
        <v>1.7847720000000001E-2</v>
      </c>
      <c r="S621" s="213">
        <v>0</v>
      </c>
      <c r="T621" s="214">
        <f>S621*H621</f>
        <v>0</v>
      </c>
      <c r="AR621" s="25" t="s">
        <v>337</v>
      </c>
      <c r="AT621" s="25" t="s">
        <v>182</v>
      </c>
      <c r="AU621" s="25" t="s">
        <v>88</v>
      </c>
      <c r="AY621" s="25" t="s">
        <v>179</v>
      </c>
      <c r="BE621" s="215">
        <f>IF(N621="základní",J621,0)</f>
        <v>0</v>
      </c>
      <c r="BF621" s="215">
        <f>IF(N621="snížená",J621,0)</f>
        <v>0</v>
      </c>
      <c r="BG621" s="215">
        <f>IF(N621="zákl. přenesená",J621,0)</f>
        <v>0</v>
      </c>
      <c r="BH621" s="215">
        <f>IF(N621="sníž. přenesená",J621,0)</f>
        <v>0</v>
      </c>
      <c r="BI621" s="215">
        <f>IF(N621="nulová",J621,0)</f>
        <v>0</v>
      </c>
      <c r="BJ621" s="25" t="s">
        <v>86</v>
      </c>
      <c r="BK621" s="215">
        <f>ROUND(I621*H621,2)</f>
        <v>0</v>
      </c>
      <c r="BL621" s="25" t="s">
        <v>337</v>
      </c>
      <c r="BM621" s="25" t="s">
        <v>1071</v>
      </c>
    </row>
    <row r="622" spans="2:65" s="1" customFormat="1" ht="31.5" customHeight="1">
      <c r="B622" s="43"/>
      <c r="C622" s="204" t="s">
        <v>1072</v>
      </c>
      <c r="D622" s="204" t="s">
        <v>182</v>
      </c>
      <c r="E622" s="205" t="s">
        <v>1073</v>
      </c>
      <c r="F622" s="206" t="s">
        <v>1074</v>
      </c>
      <c r="G622" s="207" t="s">
        <v>287</v>
      </c>
      <c r="H622" s="208">
        <v>1189.9000000000001</v>
      </c>
      <c r="I622" s="209"/>
      <c r="J622" s="210">
        <f>ROUND(I622*H622,2)</f>
        <v>0</v>
      </c>
      <c r="K622" s="206" t="s">
        <v>186</v>
      </c>
      <c r="L622" s="63"/>
      <c r="M622" s="211" t="s">
        <v>34</v>
      </c>
      <c r="N622" s="212" t="s">
        <v>49</v>
      </c>
      <c r="O622" s="44"/>
      <c r="P622" s="213">
        <f>O622*H622</f>
        <v>0</v>
      </c>
      <c r="Q622" s="213">
        <v>4.0000000000000003E-5</v>
      </c>
      <c r="R622" s="213">
        <f>Q622*H622</f>
        <v>4.7596000000000006E-2</v>
      </c>
      <c r="S622" s="213">
        <v>0</v>
      </c>
      <c r="T622" s="214">
        <f>S622*H622</f>
        <v>0</v>
      </c>
      <c r="AR622" s="25" t="s">
        <v>337</v>
      </c>
      <c r="AT622" s="25" t="s">
        <v>182</v>
      </c>
      <c r="AU622" s="25" t="s">
        <v>88</v>
      </c>
      <c r="AY622" s="25" t="s">
        <v>179</v>
      </c>
      <c r="BE622" s="215">
        <f>IF(N622="základní",J622,0)</f>
        <v>0</v>
      </c>
      <c r="BF622" s="215">
        <f>IF(N622="snížená",J622,0)</f>
        <v>0</v>
      </c>
      <c r="BG622" s="215">
        <f>IF(N622="zákl. přenesená",J622,0)</f>
        <v>0</v>
      </c>
      <c r="BH622" s="215">
        <f>IF(N622="sníž. přenesená",J622,0)</f>
        <v>0</v>
      </c>
      <c r="BI622" s="215">
        <f>IF(N622="nulová",J622,0)</f>
        <v>0</v>
      </c>
      <c r="BJ622" s="25" t="s">
        <v>86</v>
      </c>
      <c r="BK622" s="215">
        <f>ROUND(I622*H622,2)</f>
        <v>0</v>
      </c>
      <c r="BL622" s="25" t="s">
        <v>337</v>
      </c>
      <c r="BM622" s="25" t="s">
        <v>1075</v>
      </c>
    </row>
    <row r="623" spans="2:65" s="11" customFormat="1" ht="37.35" customHeight="1">
      <c r="B623" s="187"/>
      <c r="C623" s="188"/>
      <c r="D623" s="201" t="s">
        <v>77</v>
      </c>
      <c r="E623" s="286" t="s">
        <v>1076</v>
      </c>
      <c r="F623" s="286" t="s">
        <v>1077</v>
      </c>
      <c r="G623" s="188"/>
      <c r="H623" s="188"/>
      <c r="I623" s="191"/>
      <c r="J623" s="287">
        <f>BK623</f>
        <v>0</v>
      </c>
      <c r="K623" s="188"/>
      <c r="L623" s="193"/>
      <c r="M623" s="194"/>
      <c r="N623" s="195"/>
      <c r="O623" s="195"/>
      <c r="P623" s="196">
        <f>SUM(P624:P636)</f>
        <v>0</v>
      </c>
      <c r="Q623" s="195"/>
      <c r="R623" s="196">
        <f>SUM(R624:R636)</f>
        <v>0</v>
      </c>
      <c r="S623" s="195"/>
      <c r="T623" s="197">
        <f>SUM(T624:T636)</f>
        <v>0</v>
      </c>
      <c r="AR623" s="198" t="s">
        <v>203</v>
      </c>
      <c r="AT623" s="199" t="s">
        <v>77</v>
      </c>
      <c r="AU623" s="199" t="s">
        <v>78</v>
      </c>
      <c r="AY623" s="198" t="s">
        <v>179</v>
      </c>
      <c r="BK623" s="200">
        <f>SUM(BK624:BK636)</f>
        <v>0</v>
      </c>
    </row>
    <row r="624" spans="2:65" s="1" customFormat="1" ht="22.5" customHeight="1">
      <c r="B624" s="43"/>
      <c r="C624" s="204" t="s">
        <v>1078</v>
      </c>
      <c r="D624" s="204" t="s">
        <v>182</v>
      </c>
      <c r="E624" s="205" t="s">
        <v>1079</v>
      </c>
      <c r="F624" s="206" t="s">
        <v>1080</v>
      </c>
      <c r="G624" s="207" t="s">
        <v>1081</v>
      </c>
      <c r="H624" s="208">
        <v>400</v>
      </c>
      <c r="I624" s="209"/>
      <c r="J624" s="210">
        <f>ROUND(I624*H624,2)</f>
        <v>0</v>
      </c>
      <c r="K624" s="206" t="s">
        <v>186</v>
      </c>
      <c r="L624" s="63"/>
      <c r="M624" s="211" t="s">
        <v>34</v>
      </c>
      <c r="N624" s="212" t="s">
        <v>49</v>
      </c>
      <c r="O624" s="44"/>
      <c r="P624" s="213">
        <f>O624*H624</f>
        <v>0</v>
      </c>
      <c r="Q624" s="213">
        <v>0</v>
      </c>
      <c r="R624" s="213">
        <f>Q624*H624</f>
        <v>0</v>
      </c>
      <c r="S624" s="213">
        <v>0</v>
      </c>
      <c r="T624" s="214">
        <f>S624*H624</f>
        <v>0</v>
      </c>
      <c r="AR624" s="25" t="s">
        <v>1082</v>
      </c>
      <c r="AT624" s="25" t="s">
        <v>182</v>
      </c>
      <c r="AU624" s="25" t="s">
        <v>86</v>
      </c>
      <c r="AY624" s="25" t="s">
        <v>179</v>
      </c>
      <c r="BE624" s="215">
        <f>IF(N624="základní",J624,0)</f>
        <v>0</v>
      </c>
      <c r="BF624" s="215">
        <f>IF(N624="snížená",J624,0)</f>
        <v>0</v>
      </c>
      <c r="BG624" s="215">
        <f>IF(N624="zákl. přenesená",J624,0)</f>
        <v>0</v>
      </c>
      <c r="BH624" s="215">
        <f>IF(N624="sníž. přenesená",J624,0)</f>
        <v>0</v>
      </c>
      <c r="BI624" s="215">
        <f>IF(N624="nulová",J624,0)</f>
        <v>0</v>
      </c>
      <c r="BJ624" s="25" t="s">
        <v>86</v>
      </c>
      <c r="BK624" s="215">
        <f>ROUND(I624*H624,2)</f>
        <v>0</v>
      </c>
      <c r="BL624" s="25" t="s">
        <v>1082</v>
      </c>
      <c r="BM624" s="25" t="s">
        <v>1083</v>
      </c>
    </row>
    <row r="625" spans="2:65" s="12" customFormat="1" ht="13.5">
      <c r="B625" s="226"/>
      <c r="C625" s="227"/>
      <c r="D625" s="219" t="s">
        <v>277</v>
      </c>
      <c r="E625" s="228" t="s">
        <v>34</v>
      </c>
      <c r="F625" s="229" t="s">
        <v>1084</v>
      </c>
      <c r="G625" s="227"/>
      <c r="H625" s="230" t="s">
        <v>34</v>
      </c>
      <c r="I625" s="231"/>
      <c r="J625" s="227"/>
      <c r="K625" s="227"/>
      <c r="L625" s="232"/>
      <c r="M625" s="233"/>
      <c r="N625" s="234"/>
      <c r="O625" s="234"/>
      <c r="P625" s="234"/>
      <c r="Q625" s="234"/>
      <c r="R625" s="234"/>
      <c r="S625" s="234"/>
      <c r="T625" s="235"/>
      <c r="AT625" s="236" t="s">
        <v>277</v>
      </c>
      <c r="AU625" s="236" t="s">
        <v>86</v>
      </c>
      <c r="AV625" s="12" t="s">
        <v>86</v>
      </c>
      <c r="AW625" s="12" t="s">
        <v>41</v>
      </c>
      <c r="AX625" s="12" t="s">
        <v>78</v>
      </c>
      <c r="AY625" s="236" t="s">
        <v>179</v>
      </c>
    </row>
    <row r="626" spans="2:65" s="13" customFormat="1" ht="13.5">
      <c r="B626" s="237"/>
      <c r="C626" s="238"/>
      <c r="D626" s="219" t="s">
        <v>277</v>
      </c>
      <c r="E626" s="239" t="s">
        <v>34</v>
      </c>
      <c r="F626" s="240" t="s">
        <v>1085</v>
      </c>
      <c r="G626" s="238"/>
      <c r="H626" s="241">
        <v>150</v>
      </c>
      <c r="I626" s="242"/>
      <c r="J626" s="238"/>
      <c r="K626" s="238"/>
      <c r="L626" s="243"/>
      <c r="M626" s="244"/>
      <c r="N626" s="245"/>
      <c r="O626" s="245"/>
      <c r="P626" s="245"/>
      <c r="Q626" s="245"/>
      <c r="R626" s="245"/>
      <c r="S626" s="245"/>
      <c r="T626" s="246"/>
      <c r="AT626" s="247" t="s">
        <v>277</v>
      </c>
      <c r="AU626" s="247" t="s">
        <v>86</v>
      </c>
      <c r="AV626" s="13" t="s">
        <v>88</v>
      </c>
      <c r="AW626" s="13" t="s">
        <v>41</v>
      </c>
      <c r="AX626" s="13" t="s">
        <v>78</v>
      </c>
      <c r="AY626" s="247" t="s">
        <v>179</v>
      </c>
    </row>
    <row r="627" spans="2:65" s="13" customFormat="1" ht="13.5">
      <c r="B627" s="237"/>
      <c r="C627" s="238"/>
      <c r="D627" s="219" t="s">
        <v>277</v>
      </c>
      <c r="E627" s="239" t="s">
        <v>34</v>
      </c>
      <c r="F627" s="240" t="s">
        <v>1086</v>
      </c>
      <c r="G627" s="238"/>
      <c r="H627" s="241">
        <v>250</v>
      </c>
      <c r="I627" s="242"/>
      <c r="J627" s="238"/>
      <c r="K627" s="238"/>
      <c r="L627" s="243"/>
      <c r="M627" s="244"/>
      <c r="N627" s="245"/>
      <c r="O627" s="245"/>
      <c r="P627" s="245"/>
      <c r="Q627" s="245"/>
      <c r="R627" s="245"/>
      <c r="S627" s="245"/>
      <c r="T627" s="246"/>
      <c r="AT627" s="247" t="s">
        <v>277</v>
      </c>
      <c r="AU627" s="247" t="s">
        <v>86</v>
      </c>
      <c r="AV627" s="13" t="s">
        <v>88</v>
      </c>
      <c r="AW627" s="13" t="s">
        <v>41</v>
      </c>
      <c r="AX627" s="13" t="s">
        <v>78</v>
      </c>
      <c r="AY627" s="247" t="s">
        <v>179</v>
      </c>
    </row>
    <row r="628" spans="2:65" s="14" customFormat="1" ht="13.5">
      <c r="B628" s="248"/>
      <c r="C628" s="249"/>
      <c r="D628" s="216" t="s">
        <v>277</v>
      </c>
      <c r="E628" s="250" t="s">
        <v>34</v>
      </c>
      <c r="F628" s="251" t="s">
        <v>280</v>
      </c>
      <c r="G628" s="249"/>
      <c r="H628" s="252">
        <v>400</v>
      </c>
      <c r="I628" s="253"/>
      <c r="J628" s="249"/>
      <c r="K628" s="249"/>
      <c r="L628" s="254"/>
      <c r="M628" s="255"/>
      <c r="N628" s="256"/>
      <c r="O628" s="256"/>
      <c r="P628" s="256"/>
      <c r="Q628" s="256"/>
      <c r="R628" s="256"/>
      <c r="S628" s="256"/>
      <c r="T628" s="257"/>
      <c r="AT628" s="258" t="s">
        <v>277</v>
      </c>
      <c r="AU628" s="258" t="s">
        <v>86</v>
      </c>
      <c r="AV628" s="14" t="s">
        <v>203</v>
      </c>
      <c r="AW628" s="14" t="s">
        <v>41</v>
      </c>
      <c r="AX628" s="14" t="s">
        <v>86</v>
      </c>
      <c r="AY628" s="258" t="s">
        <v>179</v>
      </c>
    </row>
    <row r="629" spans="2:65" s="1" customFormat="1" ht="22.5" customHeight="1">
      <c r="B629" s="43"/>
      <c r="C629" s="204" t="s">
        <v>1087</v>
      </c>
      <c r="D629" s="204" t="s">
        <v>182</v>
      </c>
      <c r="E629" s="205" t="s">
        <v>1088</v>
      </c>
      <c r="F629" s="206" t="s">
        <v>1089</v>
      </c>
      <c r="G629" s="207" t="s">
        <v>1081</v>
      </c>
      <c r="H629" s="208">
        <v>150</v>
      </c>
      <c r="I629" s="209"/>
      <c r="J629" s="210">
        <f>ROUND(I629*H629,2)</f>
        <v>0</v>
      </c>
      <c r="K629" s="206" t="s">
        <v>186</v>
      </c>
      <c r="L629" s="63"/>
      <c r="M629" s="211" t="s">
        <v>34</v>
      </c>
      <c r="N629" s="212" t="s">
        <v>49</v>
      </c>
      <c r="O629" s="44"/>
      <c r="P629" s="213">
        <f>O629*H629</f>
        <v>0</v>
      </c>
      <c r="Q629" s="213">
        <v>0</v>
      </c>
      <c r="R629" s="213">
        <f>Q629*H629</f>
        <v>0</v>
      </c>
      <c r="S629" s="213">
        <v>0</v>
      </c>
      <c r="T629" s="214">
        <f>S629*H629</f>
        <v>0</v>
      </c>
      <c r="AR629" s="25" t="s">
        <v>1082</v>
      </c>
      <c r="AT629" s="25" t="s">
        <v>182</v>
      </c>
      <c r="AU629" s="25" t="s">
        <v>86</v>
      </c>
      <c r="AY629" s="25" t="s">
        <v>179</v>
      </c>
      <c r="BE629" s="215">
        <f>IF(N629="základní",J629,0)</f>
        <v>0</v>
      </c>
      <c r="BF629" s="215">
        <f>IF(N629="snížená",J629,0)</f>
        <v>0</v>
      </c>
      <c r="BG629" s="215">
        <f>IF(N629="zákl. přenesená",J629,0)</f>
        <v>0</v>
      </c>
      <c r="BH629" s="215">
        <f>IF(N629="sníž. přenesená",J629,0)</f>
        <v>0</v>
      </c>
      <c r="BI629" s="215">
        <f>IF(N629="nulová",J629,0)</f>
        <v>0</v>
      </c>
      <c r="BJ629" s="25" t="s">
        <v>86</v>
      </c>
      <c r="BK629" s="215">
        <f>ROUND(I629*H629,2)</f>
        <v>0</v>
      </c>
      <c r="BL629" s="25" t="s">
        <v>1082</v>
      </c>
      <c r="BM629" s="25" t="s">
        <v>1090</v>
      </c>
    </row>
    <row r="630" spans="2:65" s="12" customFormat="1" ht="13.5">
      <c r="B630" s="226"/>
      <c r="C630" s="227"/>
      <c r="D630" s="219" t="s">
        <v>277</v>
      </c>
      <c r="E630" s="228" t="s">
        <v>34</v>
      </c>
      <c r="F630" s="229" t="s">
        <v>1084</v>
      </c>
      <c r="G630" s="227"/>
      <c r="H630" s="230" t="s">
        <v>34</v>
      </c>
      <c r="I630" s="231"/>
      <c r="J630" s="227"/>
      <c r="K630" s="227"/>
      <c r="L630" s="232"/>
      <c r="M630" s="233"/>
      <c r="N630" s="234"/>
      <c r="O630" s="234"/>
      <c r="P630" s="234"/>
      <c r="Q630" s="234"/>
      <c r="R630" s="234"/>
      <c r="S630" s="234"/>
      <c r="T630" s="235"/>
      <c r="AT630" s="236" t="s">
        <v>277</v>
      </c>
      <c r="AU630" s="236" t="s">
        <v>86</v>
      </c>
      <c r="AV630" s="12" t="s">
        <v>86</v>
      </c>
      <c r="AW630" s="12" t="s">
        <v>41</v>
      </c>
      <c r="AX630" s="12" t="s">
        <v>78</v>
      </c>
      <c r="AY630" s="236" t="s">
        <v>179</v>
      </c>
    </row>
    <row r="631" spans="2:65" s="13" customFormat="1" ht="13.5">
      <c r="B631" s="237"/>
      <c r="C631" s="238"/>
      <c r="D631" s="219" t="s">
        <v>277</v>
      </c>
      <c r="E631" s="239" t="s">
        <v>34</v>
      </c>
      <c r="F631" s="240" t="s">
        <v>1091</v>
      </c>
      <c r="G631" s="238"/>
      <c r="H631" s="241">
        <v>150</v>
      </c>
      <c r="I631" s="242"/>
      <c r="J631" s="238"/>
      <c r="K631" s="238"/>
      <c r="L631" s="243"/>
      <c r="M631" s="244"/>
      <c r="N631" s="245"/>
      <c r="O631" s="245"/>
      <c r="P631" s="245"/>
      <c r="Q631" s="245"/>
      <c r="R631" s="245"/>
      <c r="S631" s="245"/>
      <c r="T631" s="246"/>
      <c r="AT631" s="247" t="s">
        <v>277</v>
      </c>
      <c r="AU631" s="247" t="s">
        <v>86</v>
      </c>
      <c r="AV631" s="13" t="s">
        <v>88</v>
      </c>
      <c r="AW631" s="13" t="s">
        <v>41</v>
      </c>
      <c r="AX631" s="13" t="s">
        <v>78</v>
      </c>
      <c r="AY631" s="247" t="s">
        <v>179</v>
      </c>
    </row>
    <row r="632" spans="2:65" s="14" customFormat="1" ht="13.5">
      <c r="B632" s="248"/>
      <c r="C632" s="249"/>
      <c r="D632" s="216" t="s">
        <v>277</v>
      </c>
      <c r="E632" s="250" t="s">
        <v>34</v>
      </c>
      <c r="F632" s="251" t="s">
        <v>280</v>
      </c>
      <c r="G632" s="249"/>
      <c r="H632" s="252">
        <v>150</v>
      </c>
      <c r="I632" s="253"/>
      <c r="J632" s="249"/>
      <c r="K632" s="249"/>
      <c r="L632" s="254"/>
      <c r="M632" s="255"/>
      <c r="N632" s="256"/>
      <c r="O632" s="256"/>
      <c r="P632" s="256"/>
      <c r="Q632" s="256"/>
      <c r="R632" s="256"/>
      <c r="S632" s="256"/>
      <c r="T632" s="257"/>
      <c r="AT632" s="258" t="s">
        <v>277</v>
      </c>
      <c r="AU632" s="258" t="s">
        <v>86</v>
      </c>
      <c r="AV632" s="14" t="s">
        <v>203</v>
      </c>
      <c r="AW632" s="14" t="s">
        <v>41</v>
      </c>
      <c r="AX632" s="14" t="s">
        <v>86</v>
      </c>
      <c r="AY632" s="258" t="s">
        <v>179</v>
      </c>
    </row>
    <row r="633" spans="2:65" s="1" customFormat="1" ht="22.5" customHeight="1">
      <c r="B633" s="43"/>
      <c r="C633" s="204" t="s">
        <v>1092</v>
      </c>
      <c r="D633" s="204" t="s">
        <v>182</v>
      </c>
      <c r="E633" s="205" t="s">
        <v>1093</v>
      </c>
      <c r="F633" s="206" t="s">
        <v>1094</v>
      </c>
      <c r="G633" s="207" t="s">
        <v>1081</v>
      </c>
      <c r="H633" s="208">
        <v>350</v>
      </c>
      <c r="I633" s="209"/>
      <c r="J633" s="210">
        <f>ROUND(I633*H633,2)</f>
        <v>0</v>
      </c>
      <c r="K633" s="206" t="s">
        <v>186</v>
      </c>
      <c r="L633" s="63"/>
      <c r="M633" s="211" t="s">
        <v>34</v>
      </c>
      <c r="N633" s="212" t="s">
        <v>49</v>
      </c>
      <c r="O633" s="44"/>
      <c r="P633" s="213">
        <f>O633*H633</f>
        <v>0</v>
      </c>
      <c r="Q633" s="213">
        <v>0</v>
      </c>
      <c r="R633" s="213">
        <f>Q633*H633</f>
        <v>0</v>
      </c>
      <c r="S633" s="213">
        <v>0</v>
      </c>
      <c r="T633" s="214">
        <f>S633*H633</f>
        <v>0</v>
      </c>
      <c r="AR633" s="25" t="s">
        <v>1082</v>
      </c>
      <c r="AT633" s="25" t="s">
        <v>182</v>
      </c>
      <c r="AU633" s="25" t="s">
        <v>86</v>
      </c>
      <c r="AY633" s="25" t="s">
        <v>179</v>
      </c>
      <c r="BE633" s="215">
        <f>IF(N633="základní",J633,0)</f>
        <v>0</v>
      </c>
      <c r="BF633" s="215">
        <f>IF(N633="snížená",J633,0)</f>
        <v>0</v>
      </c>
      <c r="BG633" s="215">
        <f>IF(N633="zákl. přenesená",J633,0)</f>
        <v>0</v>
      </c>
      <c r="BH633" s="215">
        <f>IF(N633="sníž. přenesená",J633,0)</f>
        <v>0</v>
      </c>
      <c r="BI633" s="215">
        <f>IF(N633="nulová",J633,0)</f>
        <v>0</v>
      </c>
      <c r="BJ633" s="25" t="s">
        <v>86</v>
      </c>
      <c r="BK633" s="215">
        <f>ROUND(I633*H633,2)</f>
        <v>0</v>
      </c>
      <c r="BL633" s="25" t="s">
        <v>1082</v>
      </c>
      <c r="BM633" s="25" t="s">
        <v>1095</v>
      </c>
    </row>
    <row r="634" spans="2:65" s="12" customFormat="1" ht="13.5">
      <c r="B634" s="226"/>
      <c r="C634" s="227"/>
      <c r="D634" s="219" t="s">
        <v>277</v>
      </c>
      <c r="E634" s="228" t="s">
        <v>34</v>
      </c>
      <c r="F634" s="229" t="s">
        <v>1084</v>
      </c>
      <c r="G634" s="227"/>
      <c r="H634" s="230" t="s">
        <v>34</v>
      </c>
      <c r="I634" s="231"/>
      <c r="J634" s="227"/>
      <c r="K634" s="227"/>
      <c r="L634" s="232"/>
      <c r="M634" s="233"/>
      <c r="N634" s="234"/>
      <c r="O634" s="234"/>
      <c r="P634" s="234"/>
      <c r="Q634" s="234"/>
      <c r="R634" s="234"/>
      <c r="S634" s="234"/>
      <c r="T634" s="235"/>
      <c r="AT634" s="236" t="s">
        <v>277</v>
      </c>
      <c r="AU634" s="236" t="s">
        <v>86</v>
      </c>
      <c r="AV634" s="12" t="s">
        <v>86</v>
      </c>
      <c r="AW634" s="12" t="s">
        <v>41</v>
      </c>
      <c r="AX634" s="12" t="s">
        <v>78</v>
      </c>
      <c r="AY634" s="236" t="s">
        <v>179</v>
      </c>
    </row>
    <row r="635" spans="2:65" s="13" customFormat="1" ht="13.5">
      <c r="B635" s="237"/>
      <c r="C635" s="238"/>
      <c r="D635" s="219" t="s">
        <v>277</v>
      </c>
      <c r="E635" s="239" t="s">
        <v>34</v>
      </c>
      <c r="F635" s="240" t="s">
        <v>1096</v>
      </c>
      <c r="G635" s="238"/>
      <c r="H635" s="241">
        <v>350</v>
      </c>
      <c r="I635" s="242"/>
      <c r="J635" s="238"/>
      <c r="K635" s="238"/>
      <c r="L635" s="243"/>
      <c r="M635" s="244"/>
      <c r="N635" s="245"/>
      <c r="O635" s="245"/>
      <c r="P635" s="245"/>
      <c r="Q635" s="245"/>
      <c r="R635" s="245"/>
      <c r="S635" s="245"/>
      <c r="T635" s="246"/>
      <c r="AT635" s="247" t="s">
        <v>277</v>
      </c>
      <c r="AU635" s="247" t="s">
        <v>86</v>
      </c>
      <c r="AV635" s="13" t="s">
        <v>88</v>
      </c>
      <c r="AW635" s="13" t="s">
        <v>41</v>
      </c>
      <c r="AX635" s="13" t="s">
        <v>78</v>
      </c>
      <c r="AY635" s="247" t="s">
        <v>179</v>
      </c>
    </row>
    <row r="636" spans="2:65" s="14" customFormat="1" ht="13.5">
      <c r="B636" s="248"/>
      <c r="C636" s="249"/>
      <c r="D636" s="219" t="s">
        <v>277</v>
      </c>
      <c r="E636" s="261" t="s">
        <v>34</v>
      </c>
      <c r="F636" s="262" t="s">
        <v>280</v>
      </c>
      <c r="G636" s="249"/>
      <c r="H636" s="263">
        <v>350</v>
      </c>
      <c r="I636" s="253"/>
      <c r="J636" s="249"/>
      <c r="K636" s="249"/>
      <c r="L636" s="254"/>
      <c r="M636" s="255"/>
      <c r="N636" s="256"/>
      <c r="O636" s="256"/>
      <c r="P636" s="256"/>
      <c r="Q636" s="256"/>
      <c r="R636" s="256"/>
      <c r="S636" s="256"/>
      <c r="T636" s="257"/>
      <c r="AT636" s="258" t="s">
        <v>277</v>
      </c>
      <c r="AU636" s="258" t="s">
        <v>86</v>
      </c>
      <c r="AV636" s="14" t="s">
        <v>203</v>
      </c>
      <c r="AW636" s="14" t="s">
        <v>41</v>
      </c>
      <c r="AX636" s="14" t="s">
        <v>86</v>
      </c>
      <c r="AY636" s="258" t="s">
        <v>179</v>
      </c>
    </row>
    <row r="637" spans="2:65" s="11" customFormat="1" ht="37.35" customHeight="1">
      <c r="B637" s="187"/>
      <c r="C637" s="188"/>
      <c r="D637" s="189" t="s">
        <v>77</v>
      </c>
      <c r="E637" s="190" t="s">
        <v>1097</v>
      </c>
      <c r="F637" s="190" t="s">
        <v>1097</v>
      </c>
      <c r="G637" s="188"/>
      <c r="H637" s="188"/>
      <c r="I637" s="191"/>
      <c r="J637" s="192">
        <f>BK637</f>
        <v>0</v>
      </c>
      <c r="K637" s="188"/>
      <c r="L637" s="193"/>
      <c r="M637" s="194"/>
      <c r="N637" s="195"/>
      <c r="O637" s="195"/>
      <c r="P637" s="196">
        <f>P638+P655</f>
        <v>0</v>
      </c>
      <c r="Q637" s="195"/>
      <c r="R637" s="196">
        <f>R638+R655</f>
        <v>0</v>
      </c>
      <c r="S637" s="195"/>
      <c r="T637" s="197">
        <f>T638+T655</f>
        <v>0</v>
      </c>
      <c r="AR637" s="198" t="s">
        <v>203</v>
      </c>
      <c r="AT637" s="199" t="s">
        <v>77</v>
      </c>
      <c r="AU637" s="199" t="s">
        <v>78</v>
      </c>
      <c r="AY637" s="198" t="s">
        <v>179</v>
      </c>
      <c r="BK637" s="200">
        <f>BK638+BK655</f>
        <v>0</v>
      </c>
    </row>
    <row r="638" spans="2:65" s="11" customFormat="1" ht="19.899999999999999" customHeight="1">
      <c r="B638" s="187"/>
      <c r="C638" s="188"/>
      <c r="D638" s="201" t="s">
        <v>77</v>
      </c>
      <c r="E638" s="202" t="s">
        <v>1098</v>
      </c>
      <c r="F638" s="202" t="s">
        <v>1099</v>
      </c>
      <c r="G638" s="188"/>
      <c r="H638" s="188"/>
      <c r="I638" s="191"/>
      <c r="J638" s="203">
        <f>BK638</f>
        <v>0</v>
      </c>
      <c r="K638" s="188"/>
      <c r="L638" s="193"/>
      <c r="M638" s="194"/>
      <c r="N638" s="195"/>
      <c r="O638" s="195"/>
      <c r="P638" s="196">
        <f>SUM(P639:P654)</f>
        <v>0</v>
      </c>
      <c r="Q638" s="195"/>
      <c r="R638" s="196">
        <f>SUM(R639:R654)</f>
        <v>0</v>
      </c>
      <c r="S638" s="195"/>
      <c r="T638" s="197">
        <f>SUM(T639:T654)</f>
        <v>0</v>
      </c>
      <c r="AR638" s="198" t="s">
        <v>203</v>
      </c>
      <c r="AT638" s="199" t="s">
        <v>77</v>
      </c>
      <c r="AU638" s="199" t="s">
        <v>86</v>
      </c>
      <c r="AY638" s="198" t="s">
        <v>179</v>
      </c>
      <c r="BK638" s="200">
        <f>SUM(BK639:BK654)</f>
        <v>0</v>
      </c>
    </row>
    <row r="639" spans="2:65" s="1" customFormat="1" ht="22.5" customHeight="1">
      <c r="B639" s="43"/>
      <c r="C639" s="204" t="s">
        <v>1100</v>
      </c>
      <c r="D639" s="204" t="s">
        <v>182</v>
      </c>
      <c r="E639" s="205" t="s">
        <v>1101</v>
      </c>
      <c r="F639" s="206" t="s">
        <v>1102</v>
      </c>
      <c r="G639" s="207" t="s">
        <v>727</v>
      </c>
      <c r="H639" s="208">
        <v>1</v>
      </c>
      <c r="I639" s="209"/>
      <c r="J639" s="210">
        <f>ROUND(I639*H639,2)</f>
        <v>0</v>
      </c>
      <c r="K639" s="206" t="s">
        <v>364</v>
      </c>
      <c r="L639" s="63"/>
      <c r="M639" s="211" t="s">
        <v>34</v>
      </c>
      <c r="N639" s="212" t="s">
        <v>49</v>
      </c>
      <c r="O639" s="44"/>
      <c r="P639" s="213">
        <f>O639*H639</f>
        <v>0</v>
      </c>
      <c r="Q639" s="213">
        <v>0</v>
      </c>
      <c r="R639" s="213">
        <f>Q639*H639</f>
        <v>0</v>
      </c>
      <c r="S639" s="213">
        <v>0</v>
      </c>
      <c r="T639" s="214">
        <f>S639*H639</f>
        <v>0</v>
      </c>
      <c r="AR639" s="25" t="s">
        <v>1082</v>
      </c>
      <c r="AT639" s="25" t="s">
        <v>182</v>
      </c>
      <c r="AU639" s="25" t="s">
        <v>88</v>
      </c>
      <c r="AY639" s="25" t="s">
        <v>179</v>
      </c>
      <c r="BE639" s="215">
        <f>IF(N639="základní",J639,0)</f>
        <v>0</v>
      </c>
      <c r="BF639" s="215">
        <f>IF(N639="snížená",J639,0)</f>
        <v>0</v>
      </c>
      <c r="BG639" s="215">
        <f>IF(N639="zákl. přenesená",J639,0)</f>
        <v>0</v>
      </c>
      <c r="BH639" s="215">
        <f>IF(N639="sníž. přenesená",J639,0)</f>
        <v>0</v>
      </c>
      <c r="BI639" s="215">
        <f>IF(N639="nulová",J639,0)</f>
        <v>0</v>
      </c>
      <c r="BJ639" s="25" t="s">
        <v>86</v>
      </c>
      <c r="BK639" s="215">
        <f>ROUND(I639*H639,2)</f>
        <v>0</v>
      </c>
      <c r="BL639" s="25" t="s">
        <v>1082</v>
      </c>
      <c r="BM639" s="25" t="s">
        <v>1103</v>
      </c>
    </row>
    <row r="640" spans="2:65" s="1" customFormat="1" ht="175.5">
      <c r="B640" s="43"/>
      <c r="C640" s="65"/>
      <c r="D640" s="219" t="s">
        <v>189</v>
      </c>
      <c r="E640" s="65"/>
      <c r="F640" s="220" t="s">
        <v>1104</v>
      </c>
      <c r="G640" s="65"/>
      <c r="H640" s="65"/>
      <c r="I640" s="174"/>
      <c r="J640" s="65"/>
      <c r="K640" s="65"/>
      <c r="L640" s="63"/>
      <c r="M640" s="218"/>
      <c r="N640" s="44"/>
      <c r="O640" s="44"/>
      <c r="P640" s="44"/>
      <c r="Q640" s="44"/>
      <c r="R640" s="44"/>
      <c r="S640" s="44"/>
      <c r="T640" s="80"/>
      <c r="AT640" s="25" t="s">
        <v>189</v>
      </c>
      <c r="AU640" s="25" t="s">
        <v>88</v>
      </c>
    </row>
    <row r="641" spans="2:65" s="13" customFormat="1" ht="13.5">
      <c r="B641" s="237"/>
      <c r="C641" s="238"/>
      <c r="D641" s="219" t="s">
        <v>277</v>
      </c>
      <c r="E641" s="239" t="s">
        <v>34</v>
      </c>
      <c r="F641" s="240" t="s">
        <v>1105</v>
      </c>
      <c r="G641" s="238"/>
      <c r="H641" s="241">
        <v>1</v>
      </c>
      <c r="I641" s="242"/>
      <c r="J641" s="238"/>
      <c r="K641" s="238"/>
      <c r="L641" s="243"/>
      <c r="M641" s="244"/>
      <c r="N641" s="245"/>
      <c r="O641" s="245"/>
      <c r="P641" s="245"/>
      <c r="Q641" s="245"/>
      <c r="R641" s="245"/>
      <c r="S641" s="245"/>
      <c r="T641" s="246"/>
      <c r="AT641" s="247" t="s">
        <v>277</v>
      </c>
      <c r="AU641" s="247" t="s">
        <v>88</v>
      </c>
      <c r="AV641" s="13" t="s">
        <v>88</v>
      </c>
      <c r="AW641" s="13" t="s">
        <v>41</v>
      </c>
      <c r="AX641" s="13" t="s">
        <v>78</v>
      </c>
      <c r="AY641" s="247" t="s">
        <v>179</v>
      </c>
    </row>
    <row r="642" spans="2:65" s="14" customFormat="1" ht="13.5">
      <c r="B642" s="248"/>
      <c r="C642" s="249"/>
      <c r="D642" s="216" t="s">
        <v>277</v>
      </c>
      <c r="E642" s="250" t="s">
        <v>34</v>
      </c>
      <c r="F642" s="251" t="s">
        <v>280</v>
      </c>
      <c r="G642" s="249"/>
      <c r="H642" s="252">
        <v>1</v>
      </c>
      <c r="I642" s="253"/>
      <c r="J642" s="249"/>
      <c r="K642" s="249"/>
      <c r="L642" s="254"/>
      <c r="M642" s="255"/>
      <c r="N642" s="256"/>
      <c r="O642" s="256"/>
      <c r="P642" s="256"/>
      <c r="Q642" s="256"/>
      <c r="R642" s="256"/>
      <c r="S642" s="256"/>
      <c r="T642" s="257"/>
      <c r="AT642" s="258" t="s">
        <v>277</v>
      </c>
      <c r="AU642" s="258" t="s">
        <v>88</v>
      </c>
      <c r="AV642" s="14" t="s">
        <v>203</v>
      </c>
      <c r="AW642" s="14" t="s">
        <v>41</v>
      </c>
      <c r="AX642" s="14" t="s">
        <v>86</v>
      </c>
      <c r="AY642" s="258" t="s">
        <v>179</v>
      </c>
    </row>
    <row r="643" spans="2:65" s="1" customFormat="1" ht="22.5" customHeight="1">
      <c r="B643" s="43"/>
      <c r="C643" s="204" t="s">
        <v>1106</v>
      </c>
      <c r="D643" s="204" t="s">
        <v>182</v>
      </c>
      <c r="E643" s="205" t="s">
        <v>1107</v>
      </c>
      <c r="F643" s="206" t="s">
        <v>1108</v>
      </c>
      <c r="G643" s="207" t="s">
        <v>727</v>
      </c>
      <c r="H643" s="208">
        <v>1</v>
      </c>
      <c r="I643" s="209"/>
      <c r="J643" s="210">
        <f>ROUND(I643*H643,2)</f>
        <v>0</v>
      </c>
      <c r="K643" s="206" t="s">
        <v>364</v>
      </c>
      <c r="L643" s="63"/>
      <c r="M643" s="211" t="s">
        <v>34</v>
      </c>
      <c r="N643" s="212" t="s">
        <v>49</v>
      </c>
      <c r="O643" s="44"/>
      <c r="P643" s="213">
        <f>O643*H643</f>
        <v>0</v>
      </c>
      <c r="Q643" s="213">
        <v>0</v>
      </c>
      <c r="R643" s="213">
        <f>Q643*H643</f>
        <v>0</v>
      </c>
      <c r="S643" s="213">
        <v>0</v>
      </c>
      <c r="T643" s="214">
        <f>S643*H643</f>
        <v>0</v>
      </c>
      <c r="AR643" s="25" t="s">
        <v>1082</v>
      </c>
      <c r="AT643" s="25" t="s">
        <v>182</v>
      </c>
      <c r="AU643" s="25" t="s">
        <v>88</v>
      </c>
      <c r="AY643" s="25" t="s">
        <v>179</v>
      </c>
      <c r="BE643" s="215">
        <f>IF(N643="základní",J643,0)</f>
        <v>0</v>
      </c>
      <c r="BF643" s="215">
        <f>IF(N643="snížená",J643,0)</f>
        <v>0</v>
      </c>
      <c r="BG643" s="215">
        <f>IF(N643="zákl. přenesená",J643,0)</f>
        <v>0</v>
      </c>
      <c r="BH643" s="215">
        <f>IF(N643="sníž. přenesená",J643,0)</f>
        <v>0</v>
      </c>
      <c r="BI643" s="215">
        <f>IF(N643="nulová",J643,0)</f>
        <v>0</v>
      </c>
      <c r="BJ643" s="25" t="s">
        <v>86</v>
      </c>
      <c r="BK643" s="215">
        <f>ROUND(I643*H643,2)</f>
        <v>0</v>
      </c>
      <c r="BL643" s="25" t="s">
        <v>1082</v>
      </c>
      <c r="BM643" s="25" t="s">
        <v>1109</v>
      </c>
    </row>
    <row r="644" spans="2:65" s="1" customFormat="1" ht="54">
      <c r="B644" s="43"/>
      <c r="C644" s="65"/>
      <c r="D644" s="219" t="s">
        <v>189</v>
      </c>
      <c r="E644" s="65"/>
      <c r="F644" s="220" t="s">
        <v>1110</v>
      </c>
      <c r="G644" s="65"/>
      <c r="H644" s="65"/>
      <c r="I644" s="174"/>
      <c r="J644" s="65"/>
      <c r="K644" s="65"/>
      <c r="L644" s="63"/>
      <c r="M644" s="218"/>
      <c r="N644" s="44"/>
      <c r="O644" s="44"/>
      <c r="P644" s="44"/>
      <c r="Q644" s="44"/>
      <c r="R644" s="44"/>
      <c r="S644" s="44"/>
      <c r="T644" s="80"/>
      <c r="AT644" s="25" t="s">
        <v>189</v>
      </c>
      <c r="AU644" s="25" t="s">
        <v>88</v>
      </c>
    </row>
    <row r="645" spans="2:65" s="13" customFormat="1" ht="13.5">
      <c r="B645" s="237"/>
      <c r="C645" s="238"/>
      <c r="D645" s="219" t="s">
        <v>277</v>
      </c>
      <c r="E645" s="239" t="s">
        <v>34</v>
      </c>
      <c r="F645" s="240" t="s">
        <v>1105</v>
      </c>
      <c r="G645" s="238"/>
      <c r="H645" s="241">
        <v>1</v>
      </c>
      <c r="I645" s="242"/>
      <c r="J645" s="238"/>
      <c r="K645" s="238"/>
      <c r="L645" s="243"/>
      <c r="M645" s="244"/>
      <c r="N645" s="245"/>
      <c r="O645" s="245"/>
      <c r="P645" s="245"/>
      <c r="Q645" s="245"/>
      <c r="R645" s="245"/>
      <c r="S645" s="245"/>
      <c r="T645" s="246"/>
      <c r="AT645" s="247" t="s">
        <v>277</v>
      </c>
      <c r="AU645" s="247" t="s">
        <v>88</v>
      </c>
      <c r="AV645" s="13" t="s">
        <v>88</v>
      </c>
      <c r="AW645" s="13" t="s">
        <v>41</v>
      </c>
      <c r="AX645" s="13" t="s">
        <v>78</v>
      </c>
      <c r="AY645" s="247" t="s">
        <v>179</v>
      </c>
    </row>
    <row r="646" spans="2:65" s="14" customFormat="1" ht="13.5">
      <c r="B646" s="248"/>
      <c r="C646" s="249"/>
      <c r="D646" s="216" t="s">
        <v>277</v>
      </c>
      <c r="E646" s="250" t="s">
        <v>34</v>
      </c>
      <c r="F646" s="251" t="s">
        <v>280</v>
      </c>
      <c r="G646" s="249"/>
      <c r="H646" s="252">
        <v>1</v>
      </c>
      <c r="I646" s="253"/>
      <c r="J646" s="249"/>
      <c r="K646" s="249"/>
      <c r="L646" s="254"/>
      <c r="M646" s="255"/>
      <c r="N646" s="256"/>
      <c r="O646" s="256"/>
      <c r="P646" s="256"/>
      <c r="Q646" s="256"/>
      <c r="R646" s="256"/>
      <c r="S646" s="256"/>
      <c r="T646" s="257"/>
      <c r="AT646" s="258" t="s">
        <v>277</v>
      </c>
      <c r="AU646" s="258" t="s">
        <v>88</v>
      </c>
      <c r="AV646" s="14" t="s">
        <v>203</v>
      </c>
      <c r="AW646" s="14" t="s">
        <v>41</v>
      </c>
      <c r="AX646" s="14" t="s">
        <v>86</v>
      </c>
      <c r="AY646" s="258" t="s">
        <v>179</v>
      </c>
    </row>
    <row r="647" spans="2:65" s="1" customFormat="1" ht="22.5" customHeight="1">
      <c r="B647" s="43"/>
      <c r="C647" s="204" t="s">
        <v>1111</v>
      </c>
      <c r="D647" s="204" t="s">
        <v>182</v>
      </c>
      <c r="E647" s="205" t="s">
        <v>1112</v>
      </c>
      <c r="F647" s="206" t="s">
        <v>1113</v>
      </c>
      <c r="G647" s="207" t="s">
        <v>301</v>
      </c>
      <c r="H647" s="208">
        <v>10</v>
      </c>
      <c r="I647" s="209"/>
      <c r="J647" s="210">
        <f>ROUND(I647*H647,2)</f>
        <v>0</v>
      </c>
      <c r="K647" s="206" t="s">
        <v>364</v>
      </c>
      <c r="L647" s="63"/>
      <c r="M647" s="211" t="s">
        <v>34</v>
      </c>
      <c r="N647" s="212" t="s">
        <v>49</v>
      </c>
      <c r="O647" s="44"/>
      <c r="P647" s="213">
        <f>O647*H647</f>
        <v>0</v>
      </c>
      <c r="Q647" s="213">
        <v>0</v>
      </c>
      <c r="R647" s="213">
        <f>Q647*H647</f>
        <v>0</v>
      </c>
      <c r="S647" s="213">
        <v>0</v>
      </c>
      <c r="T647" s="214">
        <f>S647*H647</f>
        <v>0</v>
      </c>
      <c r="AR647" s="25" t="s">
        <v>1082</v>
      </c>
      <c r="AT647" s="25" t="s">
        <v>182</v>
      </c>
      <c r="AU647" s="25" t="s">
        <v>88</v>
      </c>
      <c r="AY647" s="25" t="s">
        <v>179</v>
      </c>
      <c r="BE647" s="215">
        <f>IF(N647="základní",J647,0)</f>
        <v>0</v>
      </c>
      <c r="BF647" s="215">
        <f>IF(N647="snížená",J647,0)</f>
        <v>0</v>
      </c>
      <c r="BG647" s="215">
        <f>IF(N647="zákl. přenesená",J647,0)</f>
        <v>0</v>
      </c>
      <c r="BH647" s="215">
        <f>IF(N647="sníž. přenesená",J647,0)</f>
        <v>0</v>
      </c>
      <c r="BI647" s="215">
        <f>IF(N647="nulová",J647,0)</f>
        <v>0</v>
      </c>
      <c r="BJ647" s="25" t="s">
        <v>86</v>
      </c>
      <c r="BK647" s="215">
        <f>ROUND(I647*H647,2)</f>
        <v>0</v>
      </c>
      <c r="BL647" s="25" t="s">
        <v>1082</v>
      </c>
      <c r="BM647" s="25" t="s">
        <v>1114</v>
      </c>
    </row>
    <row r="648" spans="2:65" s="1" customFormat="1" ht="54">
      <c r="B648" s="43"/>
      <c r="C648" s="65"/>
      <c r="D648" s="219" t="s">
        <v>189</v>
      </c>
      <c r="E648" s="65"/>
      <c r="F648" s="220" t="s">
        <v>1110</v>
      </c>
      <c r="G648" s="65"/>
      <c r="H648" s="65"/>
      <c r="I648" s="174"/>
      <c r="J648" s="65"/>
      <c r="K648" s="65"/>
      <c r="L648" s="63"/>
      <c r="M648" s="218"/>
      <c r="N648" s="44"/>
      <c r="O648" s="44"/>
      <c r="P648" s="44"/>
      <c r="Q648" s="44"/>
      <c r="R648" s="44"/>
      <c r="S648" s="44"/>
      <c r="T648" s="80"/>
      <c r="AT648" s="25" t="s">
        <v>189</v>
      </c>
      <c r="AU648" s="25" t="s">
        <v>88</v>
      </c>
    </row>
    <row r="649" spans="2:65" s="13" customFormat="1" ht="13.5">
      <c r="B649" s="237"/>
      <c r="C649" s="238"/>
      <c r="D649" s="219" t="s">
        <v>277</v>
      </c>
      <c r="E649" s="239" t="s">
        <v>34</v>
      </c>
      <c r="F649" s="240" t="s">
        <v>1115</v>
      </c>
      <c r="G649" s="238"/>
      <c r="H649" s="241">
        <v>10</v>
      </c>
      <c r="I649" s="242"/>
      <c r="J649" s="238"/>
      <c r="K649" s="238"/>
      <c r="L649" s="243"/>
      <c r="M649" s="244"/>
      <c r="N649" s="245"/>
      <c r="O649" s="245"/>
      <c r="P649" s="245"/>
      <c r="Q649" s="245"/>
      <c r="R649" s="245"/>
      <c r="S649" s="245"/>
      <c r="T649" s="246"/>
      <c r="AT649" s="247" t="s">
        <v>277</v>
      </c>
      <c r="AU649" s="247" t="s">
        <v>88</v>
      </c>
      <c r="AV649" s="13" t="s">
        <v>88</v>
      </c>
      <c r="AW649" s="13" t="s">
        <v>41</v>
      </c>
      <c r="AX649" s="13" t="s">
        <v>78</v>
      </c>
      <c r="AY649" s="247" t="s">
        <v>179</v>
      </c>
    </row>
    <row r="650" spans="2:65" s="14" customFormat="1" ht="13.5">
      <c r="B650" s="248"/>
      <c r="C650" s="249"/>
      <c r="D650" s="216" t="s">
        <v>277</v>
      </c>
      <c r="E650" s="250" t="s">
        <v>34</v>
      </c>
      <c r="F650" s="251" t="s">
        <v>280</v>
      </c>
      <c r="G650" s="249"/>
      <c r="H650" s="252">
        <v>10</v>
      </c>
      <c r="I650" s="253"/>
      <c r="J650" s="249"/>
      <c r="K650" s="249"/>
      <c r="L650" s="254"/>
      <c r="M650" s="255"/>
      <c r="N650" s="256"/>
      <c r="O650" s="256"/>
      <c r="P650" s="256"/>
      <c r="Q650" s="256"/>
      <c r="R650" s="256"/>
      <c r="S650" s="256"/>
      <c r="T650" s="257"/>
      <c r="AT650" s="258" t="s">
        <v>277</v>
      </c>
      <c r="AU650" s="258" t="s">
        <v>88</v>
      </c>
      <c r="AV650" s="14" t="s">
        <v>203</v>
      </c>
      <c r="AW650" s="14" t="s">
        <v>41</v>
      </c>
      <c r="AX650" s="14" t="s">
        <v>86</v>
      </c>
      <c r="AY650" s="258" t="s">
        <v>179</v>
      </c>
    </row>
    <row r="651" spans="2:65" s="1" customFormat="1" ht="22.5" customHeight="1">
      <c r="B651" s="43"/>
      <c r="C651" s="204" t="s">
        <v>1116</v>
      </c>
      <c r="D651" s="204" t="s">
        <v>182</v>
      </c>
      <c r="E651" s="205" t="s">
        <v>1117</v>
      </c>
      <c r="F651" s="206" t="s">
        <v>1118</v>
      </c>
      <c r="G651" s="207" t="s">
        <v>301</v>
      </c>
      <c r="H651" s="208">
        <v>2</v>
      </c>
      <c r="I651" s="209"/>
      <c r="J651" s="210">
        <f>ROUND(I651*H651,2)</f>
        <v>0</v>
      </c>
      <c r="K651" s="206" t="s">
        <v>364</v>
      </c>
      <c r="L651" s="63"/>
      <c r="M651" s="211" t="s">
        <v>34</v>
      </c>
      <c r="N651" s="212" t="s">
        <v>49</v>
      </c>
      <c r="O651" s="44"/>
      <c r="P651" s="213">
        <f>O651*H651</f>
        <v>0</v>
      </c>
      <c r="Q651" s="213">
        <v>0</v>
      </c>
      <c r="R651" s="213">
        <f>Q651*H651</f>
        <v>0</v>
      </c>
      <c r="S651" s="213">
        <v>0</v>
      </c>
      <c r="T651" s="214">
        <f>S651*H651</f>
        <v>0</v>
      </c>
      <c r="AR651" s="25" t="s">
        <v>1082</v>
      </c>
      <c r="AT651" s="25" t="s">
        <v>182</v>
      </c>
      <c r="AU651" s="25" t="s">
        <v>88</v>
      </c>
      <c r="AY651" s="25" t="s">
        <v>179</v>
      </c>
      <c r="BE651" s="215">
        <f>IF(N651="základní",J651,0)</f>
        <v>0</v>
      </c>
      <c r="BF651" s="215">
        <f>IF(N651="snížená",J651,0)</f>
        <v>0</v>
      </c>
      <c r="BG651" s="215">
        <f>IF(N651="zákl. přenesená",J651,0)</f>
        <v>0</v>
      </c>
      <c r="BH651" s="215">
        <f>IF(N651="sníž. přenesená",J651,0)</f>
        <v>0</v>
      </c>
      <c r="BI651" s="215">
        <f>IF(N651="nulová",J651,0)</f>
        <v>0</v>
      </c>
      <c r="BJ651" s="25" t="s">
        <v>86</v>
      </c>
      <c r="BK651" s="215">
        <f>ROUND(I651*H651,2)</f>
        <v>0</v>
      </c>
      <c r="BL651" s="25" t="s">
        <v>1082</v>
      </c>
      <c r="BM651" s="25" t="s">
        <v>1119</v>
      </c>
    </row>
    <row r="652" spans="2:65" s="1" customFormat="1" ht="54">
      <c r="B652" s="43"/>
      <c r="C652" s="65"/>
      <c r="D652" s="219" t="s">
        <v>189</v>
      </c>
      <c r="E652" s="65"/>
      <c r="F652" s="220" t="s">
        <v>1110</v>
      </c>
      <c r="G652" s="65"/>
      <c r="H652" s="65"/>
      <c r="I652" s="174"/>
      <c r="J652" s="65"/>
      <c r="K652" s="65"/>
      <c r="L652" s="63"/>
      <c r="M652" s="218"/>
      <c r="N652" s="44"/>
      <c r="O652" s="44"/>
      <c r="P652" s="44"/>
      <c r="Q652" s="44"/>
      <c r="R652" s="44"/>
      <c r="S652" s="44"/>
      <c r="T652" s="80"/>
      <c r="AT652" s="25" t="s">
        <v>189</v>
      </c>
      <c r="AU652" s="25" t="s">
        <v>88</v>
      </c>
    </row>
    <row r="653" spans="2:65" s="13" customFormat="1" ht="13.5">
      <c r="B653" s="237"/>
      <c r="C653" s="238"/>
      <c r="D653" s="219" t="s">
        <v>277</v>
      </c>
      <c r="E653" s="239" t="s">
        <v>34</v>
      </c>
      <c r="F653" s="240" t="s">
        <v>1120</v>
      </c>
      <c r="G653" s="238"/>
      <c r="H653" s="241">
        <v>2</v>
      </c>
      <c r="I653" s="242"/>
      <c r="J653" s="238"/>
      <c r="K653" s="238"/>
      <c r="L653" s="243"/>
      <c r="M653" s="244"/>
      <c r="N653" s="245"/>
      <c r="O653" s="245"/>
      <c r="P653" s="245"/>
      <c r="Q653" s="245"/>
      <c r="R653" s="245"/>
      <c r="S653" s="245"/>
      <c r="T653" s="246"/>
      <c r="AT653" s="247" t="s">
        <v>277</v>
      </c>
      <c r="AU653" s="247" t="s">
        <v>88</v>
      </c>
      <c r="AV653" s="13" t="s">
        <v>88</v>
      </c>
      <c r="AW653" s="13" t="s">
        <v>41</v>
      </c>
      <c r="AX653" s="13" t="s">
        <v>78</v>
      </c>
      <c r="AY653" s="247" t="s">
        <v>179</v>
      </c>
    </row>
    <row r="654" spans="2:65" s="14" customFormat="1" ht="13.5">
      <c r="B654" s="248"/>
      <c r="C654" s="249"/>
      <c r="D654" s="219" t="s">
        <v>277</v>
      </c>
      <c r="E654" s="261" t="s">
        <v>34</v>
      </c>
      <c r="F654" s="262" t="s">
        <v>280</v>
      </c>
      <c r="G654" s="249"/>
      <c r="H654" s="263">
        <v>2</v>
      </c>
      <c r="I654" s="253"/>
      <c r="J654" s="249"/>
      <c r="K654" s="249"/>
      <c r="L654" s="254"/>
      <c r="M654" s="255"/>
      <c r="N654" s="256"/>
      <c r="O654" s="256"/>
      <c r="P654" s="256"/>
      <c r="Q654" s="256"/>
      <c r="R654" s="256"/>
      <c r="S654" s="256"/>
      <c r="T654" s="257"/>
      <c r="AT654" s="258" t="s">
        <v>277</v>
      </c>
      <c r="AU654" s="258" t="s">
        <v>88</v>
      </c>
      <c r="AV654" s="14" t="s">
        <v>203</v>
      </c>
      <c r="AW654" s="14" t="s">
        <v>41</v>
      </c>
      <c r="AX654" s="14" t="s">
        <v>86</v>
      </c>
      <c r="AY654" s="258" t="s">
        <v>179</v>
      </c>
    </row>
    <row r="655" spans="2:65" s="11" customFormat="1" ht="29.85" customHeight="1">
      <c r="B655" s="187"/>
      <c r="C655" s="188"/>
      <c r="D655" s="201" t="s">
        <v>77</v>
      </c>
      <c r="E655" s="202" t="s">
        <v>1121</v>
      </c>
      <c r="F655" s="202" t="s">
        <v>1122</v>
      </c>
      <c r="G655" s="188"/>
      <c r="H655" s="188"/>
      <c r="I655" s="191"/>
      <c r="J655" s="203">
        <f>BK655</f>
        <v>0</v>
      </c>
      <c r="K655" s="188"/>
      <c r="L655" s="193"/>
      <c r="M655" s="194"/>
      <c r="N655" s="195"/>
      <c r="O655" s="195"/>
      <c r="P655" s="196">
        <f>SUM(P656:P725)</f>
        <v>0</v>
      </c>
      <c r="Q655" s="195"/>
      <c r="R655" s="196">
        <f>SUM(R656:R725)</f>
        <v>0</v>
      </c>
      <c r="S655" s="195"/>
      <c r="T655" s="197">
        <f>SUM(T656:T725)</f>
        <v>0</v>
      </c>
      <c r="AR655" s="198" t="s">
        <v>203</v>
      </c>
      <c r="AT655" s="199" t="s">
        <v>77</v>
      </c>
      <c r="AU655" s="199" t="s">
        <v>86</v>
      </c>
      <c r="AY655" s="198" t="s">
        <v>179</v>
      </c>
      <c r="BK655" s="200">
        <f>SUM(BK656:BK725)</f>
        <v>0</v>
      </c>
    </row>
    <row r="656" spans="2:65" s="1" customFormat="1" ht="22.5" customHeight="1">
      <c r="B656" s="43"/>
      <c r="C656" s="204" t="s">
        <v>1123</v>
      </c>
      <c r="D656" s="204" t="s">
        <v>182</v>
      </c>
      <c r="E656" s="205" t="s">
        <v>1124</v>
      </c>
      <c r="F656" s="206" t="s">
        <v>1125</v>
      </c>
      <c r="G656" s="207" t="s">
        <v>301</v>
      </c>
      <c r="H656" s="208">
        <v>196.1</v>
      </c>
      <c r="I656" s="209"/>
      <c r="J656" s="210">
        <f>ROUND(I656*H656,2)</f>
        <v>0</v>
      </c>
      <c r="K656" s="206" t="s">
        <v>364</v>
      </c>
      <c r="L656" s="63"/>
      <c r="M656" s="211" t="s">
        <v>34</v>
      </c>
      <c r="N656" s="212" t="s">
        <v>49</v>
      </c>
      <c r="O656" s="44"/>
      <c r="P656" s="213">
        <f>O656*H656</f>
        <v>0</v>
      </c>
      <c r="Q656" s="213">
        <v>0</v>
      </c>
      <c r="R656" s="213">
        <f>Q656*H656</f>
        <v>0</v>
      </c>
      <c r="S656" s="213">
        <v>0</v>
      </c>
      <c r="T656" s="214">
        <f>S656*H656</f>
        <v>0</v>
      </c>
      <c r="AR656" s="25" t="s">
        <v>1082</v>
      </c>
      <c r="AT656" s="25" t="s">
        <v>182</v>
      </c>
      <c r="AU656" s="25" t="s">
        <v>88</v>
      </c>
      <c r="AY656" s="25" t="s">
        <v>179</v>
      </c>
      <c r="BE656" s="215">
        <f>IF(N656="základní",J656,0)</f>
        <v>0</v>
      </c>
      <c r="BF656" s="215">
        <f>IF(N656="snížená",J656,0)</f>
        <v>0</v>
      </c>
      <c r="BG656" s="215">
        <f>IF(N656="zákl. přenesená",J656,0)</f>
        <v>0</v>
      </c>
      <c r="BH656" s="215">
        <f>IF(N656="sníž. přenesená",J656,0)</f>
        <v>0</v>
      </c>
      <c r="BI656" s="215">
        <f>IF(N656="nulová",J656,0)</f>
        <v>0</v>
      </c>
      <c r="BJ656" s="25" t="s">
        <v>86</v>
      </c>
      <c r="BK656" s="215">
        <f>ROUND(I656*H656,2)</f>
        <v>0</v>
      </c>
      <c r="BL656" s="25" t="s">
        <v>1082</v>
      </c>
      <c r="BM656" s="25" t="s">
        <v>1126</v>
      </c>
    </row>
    <row r="657" spans="2:65" s="1" customFormat="1" ht="94.5">
      <c r="B657" s="43"/>
      <c r="C657" s="65"/>
      <c r="D657" s="219" t="s">
        <v>189</v>
      </c>
      <c r="E657" s="65"/>
      <c r="F657" s="220" t="s">
        <v>1127</v>
      </c>
      <c r="G657" s="65"/>
      <c r="H657" s="65"/>
      <c r="I657" s="174"/>
      <c r="J657" s="65"/>
      <c r="K657" s="65"/>
      <c r="L657" s="63"/>
      <c r="M657" s="218"/>
      <c r="N657" s="44"/>
      <c r="O657" s="44"/>
      <c r="P657" s="44"/>
      <c r="Q657" s="44"/>
      <c r="R657" s="44"/>
      <c r="S657" s="44"/>
      <c r="T657" s="80"/>
      <c r="AT657" s="25" t="s">
        <v>189</v>
      </c>
      <c r="AU657" s="25" t="s">
        <v>88</v>
      </c>
    </row>
    <row r="658" spans="2:65" s="12" customFormat="1" ht="13.5">
      <c r="B658" s="226"/>
      <c r="C658" s="227"/>
      <c r="D658" s="219" t="s">
        <v>277</v>
      </c>
      <c r="E658" s="228" t="s">
        <v>34</v>
      </c>
      <c r="F658" s="229" t="s">
        <v>1128</v>
      </c>
      <c r="G658" s="227"/>
      <c r="H658" s="230" t="s">
        <v>34</v>
      </c>
      <c r="I658" s="231"/>
      <c r="J658" s="227"/>
      <c r="K658" s="227"/>
      <c r="L658" s="232"/>
      <c r="M658" s="233"/>
      <c r="N658" s="234"/>
      <c r="O658" s="234"/>
      <c r="P658" s="234"/>
      <c r="Q658" s="234"/>
      <c r="R658" s="234"/>
      <c r="S658" s="234"/>
      <c r="T658" s="235"/>
      <c r="AT658" s="236" t="s">
        <v>277</v>
      </c>
      <c r="AU658" s="236" t="s">
        <v>88</v>
      </c>
      <c r="AV658" s="12" t="s">
        <v>86</v>
      </c>
      <c r="AW658" s="12" t="s">
        <v>41</v>
      </c>
      <c r="AX658" s="12" t="s">
        <v>78</v>
      </c>
      <c r="AY658" s="236" t="s">
        <v>179</v>
      </c>
    </row>
    <row r="659" spans="2:65" s="13" customFormat="1" ht="13.5">
      <c r="B659" s="237"/>
      <c r="C659" s="238"/>
      <c r="D659" s="219" t="s">
        <v>277</v>
      </c>
      <c r="E659" s="239" t="s">
        <v>34</v>
      </c>
      <c r="F659" s="240" t="s">
        <v>1129</v>
      </c>
      <c r="G659" s="238"/>
      <c r="H659" s="241">
        <v>196.1</v>
      </c>
      <c r="I659" s="242"/>
      <c r="J659" s="238"/>
      <c r="K659" s="238"/>
      <c r="L659" s="243"/>
      <c r="M659" s="244"/>
      <c r="N659" s="245"/>
      <c r="O659" s="245"/>
      <c r="P659" s="245"/>
      <c r="Q659" s="245"/>
      <c r="R659" s="245"/>
      <c r="S659" s="245"/>
      <c r="T659" s="246"/>
      <c r="AT659" s="247" t="s">
        <v>277</v>
      </c>
      <c r="AU659" s="247" t="s">
        <v>88</v>
      </c>
      <c r="AV659" s="13" t="s">
        <v>88</v>
      </c>
      <c r="AW659" s="13" t="s">
        <v>41</v>
      </c>
      <c r="AX659" s="13" t="s">
        <v>78</v>
      </c>
      <c r="AY659" s="247" t="s">
        <v>179</v>
      </c>
    </row>
    <row r="660" spans="2:65" s="14" customFormat="1" ht="13.5">
      <c r="B660" s="248"/>
      <c r="C660" s="249"/>
      <c r="D660" s="216" t="s">
        <v>277</v>
      </c>
      <c r="E660" s="250" t="s">
        <v>34</v>
      </c>
      <c r="F660" s="251" t="s">
        <v>280</v>
      </c>
      <c r="G660" s="249"/>
      <c r="H660" s="252">
        <v>196.1</v>
      </c>
      <c r="I660" s="253"/>
      <c r="J660" s="249"/>
      <c r="K660" s="249"/>
      <c r="L660" s="254"/>
      <c r="M660" s="255"/>
      <c r="N660" s="256"/>
      <c r="O660" s="256"/>
      <c r="P660" s="256"/>
      <c r="Q660" s="256"/>
      <c r="R660" s="256"/>
      <c r="S660" s="256"/>
      <c r="T660" s="257"/>
      <c r="AT660" s="258" t="s">
        <v>277</v>
      </c>
      <c r="AU660" s="258" t="s">
        <v>88</v>
      </c>
      <c r="AV660" s="14" t="s">
        <v>203</v>
      </c>
      <c r="AW660" s="14" t="s">
        <v>41</v>
      </c>
      <c r="AX660" s="14" t="s">
        <v>86</v>
      </c>
      <c r="AY660" s="258" t="s">
        <v>179</v>
      </c>
    </row>
    <row r="661" spans="2:65" s="1" customFormat="1" ht="22.5" customHeight="1">
      <c r="B661" s="43"/>
      <c r="C661" s="204" t="s">
        <v>1130</v>
      </c>
      <c r="D661" s="204" t="s">
        <v>182</v>
      </c>
      <c r="E661" s="205" t="s">
        <v>1131</v>
      </c>
      <c r="F661" s="206" t="s">
        <v>1132</v>
      </c>
      <c r="G661" s="207" t="s">
        <v>301</v>
      </c>
      <c r="H661" s="208">
        <v>123</v>
      </c>
      <c r="I661" s="209"/>
      <c r="J661" s="210">
        <f>ROUND(I661*H661,2)</f>
        <v>0</v>
      </c>
      <c r="K661" s="206" t="s">
        <v>364</v>
      </c>
      <c r="L661" s="63"/>
      <c r="M661" s="211" t="s">
        <v>34</v>
      </c>
      <c r="N661" s="212" t="s">
        <v>49</v>
      </c>
      <c r="O661" s="44"/>
      <c r="P661" s="213">
        <f>O661*H661</f>
        <v>0</v>
      </c>
      <c r="Q661" s="213">
        <v>0</v>
      </c>
      <c r="R661" s="213">
        <f>Q661*H661</f>
        <v>0</v>
      </c>
      <c r="S661" s="213">
        <v>0</v>
      </c>
      <c r="T661" s="214">
        <f>S661*H661</f>
        <v>0</v>
      </c>
      <c r="AR661" s="25" t="s">
        <v>1082</v>
      </c>
      <c r="AT661" s="25" t="s">
        <v>182</v>
      </c>
      <c r="AU661" s="25" t="s">
        <v>88</v>
      </c>
      <c r="AY661" s="25" t="s">
        <v>179</v>
      </c>
      <c r="BE661" s="215">
        <f>IF(N661="základní",J661,0)</f>
        <v>0</v>
      </c>
      <c r="BF661" s="215">
        <f>IF(N661="snížená",J661,0)</f>
        <v>0</v>
      </c>
      <c r="BG661" s="215">
        <f>IF(N661="zákl. přenesená",J661,0)</f>
        <v>0</v>
      </c>
      <c r="BH661" s="215">
        <f>IF(N661="sníž. přenesená",J661,0)</f>
        <v>0</v>
      </c>
      <c r="BI661" s="215">
        <f>IF(N661="nulová",J661,0)</f>
        <v>0</v>
      </c>
      <c r="BJ661" s="25" t="s">
        <v>86</v>
      </c>
      <c r="BK661" s="215">
        <f>ROUND(I661*H661,2)</f>
        <v>0</v>
      </c>
      <c r="BL661" s="25" t="s">
        <v>1082</v>
      </c>
      <c r="BM661" s="25" t="s">
        <v>1133</v>
      </c>
    </row>
    <row r="662" spans="2:65" s="1" customFormat="1" ht="67.5">
      <c r="B662" s="43"/>
      <c r="C662" s="65"/>
      <c r="D662" s="219" t="s">
        <v>189</v>
      </c>
      <c r="E662" s="65"/>
      <c r="F662" s="220" t="s">
        <v>1134</v>
      </c>
      <c r="G662" s="65"/>
      <c r="H662" s="65"/>
      <c r="I662" s="174"/>
      <c r="J662" s="65"/>
      <c r="K662" s="65"/>
      <c r="L662" s="63"/>
      <c r="M662" s="218"/>
      <c r="N662" s="44"/>
      <c r="O662" s="44"/>
      <c r="P662" s="44"/>
      <c r="Q662" s="44"/>
      <c r="R662" s="44"/>
      <c r="S662" s="44"/>
      <c r="T662" s="80"/>
      <c r="AT662" s="25" t="s">
        <v>189</v>
      </c>
      <c r="AU662" s="25" t="s">
        <v>88</v>
      </c>
    </row>
    <row r="663" spans="2:65" s="12" customFormat="1" ht="13.5">
      <c r="B663" s="226"/>
      <c r="C663" s="227"/>
      <c r="D663" s="219" t="s">
        <v>277</v>
      </c>
      <c r="E663" s="228" t="s">
        <v>34</v>
      </c>
      <c r="F663" s="229" t="s">
        <v>1128</v>
      </c>
      <c r="G663" s="227"/>
      <c r="H663" s="230" t="s">
        <v>34</v>
      </c>
      <c r="I663" s="231"/>
      <c r="J663" s="227"/>
      <c r="K663" s="227"/>
      <c r="L663" s="232"/>
      <c r="M663" s="233"/>
      <c r="N663" s="234"/>
      <c r="O663" s="234"/>
      <c r="P663" s="234"/>
      <c r="Q663" s="234"/>
      <c r="R663" s="234"/>
      <c r="S663" s="234"/>
      <c r="T663" s="235"/>
      <c r="AT663" s="236" t="s">
        <v>277</v>
      </c>
      <c r="AU663" s="236" t="s">
        <v>88</v>
      </c>
      <c r="AV663" s="12" t="s">
        <v>86</v>
      </c>
      <c r="AW663" s="12" t="s">
        <v>41</v>
      </c>
      <c r="AX663" s="12" t="s">
        <v>78</v>
      </c>
      <c r="AY663" s="236" t="s">
        <v>179</v>
      </c>
    </row>
    <row r="664" spans="2:65" s="13" customFormat="1" ht="13.5">
      <c r="B664" s="237"/>
      <c r="C664" s="238"/>
      <c r="D664" s="219" t="s">
        <v>277</v>
      </c>
      <c r="E664" s="239" t="s">
        <v>34</v>
      </c>
      <c r="F664" s="240" t="s">
        <v>1135</v>
      </c>
      <c r="G664" s="238"/>
      <c r="H664" s="241">
        <v>123</v>
      </c>
      <c r="I664" s="242"/>
      <c r="J664" s="238"/>
      <c r="K664" s="238"/>
      <c r="L664" s="243"/>
      <c r="M664" s="244"/>
      <c r="N664" s="245"/>
      <c r="O664" s="245"/>
      <c r="P664" s="245"/>
      <c r="Q664" s="245"/>
      <c r="R664" s="245"/>
      <c r="S664" s="245"/>
      <c r="T664" s="246"/>
      <c r="AT664" s="247" t="s">
        <v>277</v>
      </c>
      <c r="AU664" s="247" t="s">
        <v>88</v>
      </c>
      <c r="AV664" s="13" t="s">
        <v>88</v>
      </c>
      <c r="AW664" s="13" t="s">
        <v>41</v>
      </c>
      <c r="AX664" s="13" t="s">
        <v>78</v>
      </c>
      <c r="AY664" s="247" t="s">
        <v>179</v>
      </c>
    </row>
    <row r="665" spans="2:65" s="14" customFormat="1" ht="13.5">
      <c r="B665" s="248"/>
      <c r="C665" s="249"/>
      <c r="D665" s="216" t="s">
        <v>277</v>
      </c>
      <c r="E665" s="250" t="s">
        <v>34</v>
      </c>
      <c r="F665" s="251" t="s">
        <v>280</v>
      </c>
      <c r="G665" s="249"/>
      <c r="H665" s="252">
        <v>123</v>
      </c>
      <c r="I665" s="253"/>
      <c r="J665" s="249"/>
      <c r="K665" s="249"/>
      <c r="L665" s="254"/>
      <c r="M665" s="255"/>
      <c r="N665" s="256"/>
      <c r="O665" s="256"/>
      <c r="P665" s="256"/>
      <c r="Q665" s="256"/>
      <c r="R665" s="256"/>
      <c r="S665" s="256"/>
      <c r="T665" s="257"/>
      <c r="AT665" s="258" t="s">
        <v>277</v>
      </c>
      <c r="AU665" s="258" t="s">
        <v>88</v>
      </c>
      <c r="AV665" s="14" t="s">
        <v>203</v>
      </c>
      <c r="AW665" s="14" t="s">
        <v>41</v>
      </c>
      <c r="AX665" s="14" t="s">
        <v>86</v>
      </c>
      <c r="AY665" s="258" t="s">
        <v>179</v>
      </c>
    </row>
    <row r="666" spans="2:65" s="1" customFormat="1" ht="22.5" customHeight="1">
      <c r="B666" s="43"/>
      <c r="C666" s="204" t="s">
        <v>1136</v>
      </c>
      <c r="D666" s="204" t="s">
        <v>182</v>
      </c>
      <c r="E666" s="205" t="s">
        <v>1137</v>
      </c>
      <c r="F666" s="206" t="s">
        <v>1138</v>
      </c>
      <c r="G666" s="207" t="s">
        <v>283</v>
      </c>
      <c r="H666" s="208">
        <v>23</v>
      </c>
      <c r="I666" s="209"/>
      <c r="J666" s="210">
        <f>ROUND(I666*H666,2)</f>
        <v>0</v>
      </c>
      <c r="K666" s="206" t="s">
        <v>364</v>
      </c>
      <c r="L666" s="63"/>
      <c r="M666" s="211" t="s">
        <v>34</v>
      </c>
      <c r="N666" s="212" t="s">
        <v>49</v>
      </c>
      <c r="O666" s="44"/>
      <c r="P666" s="213">
        <f>O666*H666</f>
        <v>0</v>
      </c>
      <c r="Q666" s="213">
        <v>0</v>
      </c>
      <c r="R666" s="213">
        <f>Q666*H666</f>
        <v>0</v>
      </c>
      <c r="S666" s="213">
        <v>0</v>
      </c>
      <c r="T666" s="214">
        <f>S666*H666</f>
        <v>0</v>
      </c>
      <c r="AR666" s="25" t="s">
        <v>1082</v>
      </c>
      <c r="AT666" s="25" t="s">
        <v>182</v>
      </c>
      <c r="AU666" s="25" t="s">
        <v>88</v>
      </c>
      <c r="AY666" s="25" t="s">
        <v>179</v>
      </c>
      <c r="BE666" s="215">
        <f>IF(N666="základní",J666,0)</f>
        <v>0</v>
      </c>
      <c r="BF666" s="215">
        <f>IF(N666="snížená",J666,0)</f>
        <v>0</v>
      </c>
      <c r="BG666" s="215">
        <f>IF(N666="zákl. přenesená",J666,0)</f>
        <v>0</v>
      </c>
      <c r="BH666" s="215">
        <f>IF(N666="sníž. přenesená",J666,0)</f>
        <v>0</v>
      </c>
      <c r="BI666" s="215">
        <f>IF(N666="nulová",J666,0)</f>
        <v>0</v>
      </c>
      <c r="BJ666" s="25" t="s">
        <v>86</v>
      </c>
      <c r="BK666" s="215">
        <f>ROUND(I666*H666,2)</f>
        <v>0</v>
      </c>
      <c r="BL666" s="25" t="s">
        <v>1082</v>
      </c>
      <c r="BM666" s="25" t="s">
        <v>1139</v>
      </c>
    </row>
    <row r="667" spans="2:65" s="1" customFormat="1" ht="54">
      <c r="B667" s="43"/>
      <c r="C667" s="65"/>
      <c r="D667" s="219" t="s">
        <v>189</v>
      </c>
      <c r="E667" s="65"/>
      <c r="F667" s="220" t="s">
        <v>1140</v>
      </c>
      <c r="G667" s="65"/>
      <c r="H667" s="65"/>
      <c r="I667" s="174"/>
      <c r="J667" s="65"/>
      <c r="K667" s="65"/>
      <c r="L667" s="63"/>
      <c r="M667" s="218"/>
      <c r="N667" s="44"/>
      <c r="O667" s="44"/>
      <c r="P667" s="44"/>
      <c r="Q667" s="44"/>
      <c r="R667" s="44"/>
      <c r="S667" s="44"/>
      <c r="T667" s="80"/>
      <c r="AT667" s="25" t="s">
        <v>189</v>
      </c>
      <c r="AU667" s="25" t="s">
        <v>88</v>
      </c>
    </row>
    <row r="668" spans="2:65" s="12" customFormat="1" ht="13.5">
      <c r="B668" s="226"/>
      <c r="C668" s="227"/>
      <c r="D668" s="219" t="s">
        <v>277</v>
      </c>
      <c r="E668" s="228" t="s">
        <v>34</v>
      </c>
      <c r="F668" s="229" t="s">
        <v>1128</v>
      </c>
      <c r="G668" s="227"/>
      <c r="H668" s="230" t="s">
        <v>34</v>
      </c>
      <c r="I668" s="231"/>
      <c r="J668" s="227"/>
      <c r="K668" s="227"/>
      <c r="L668" s="232"/>
      <c r="M668" s="233"/>
      <c r="N668" s="234"/>
      <c r="O668" s="234"/>
      <c r="P668" s="234"/>
      <c r="Q668" s="234"/>
      <c r="R668" s="234"/>
      <c r="S668" s="234"/>
      <c r="T668" s="235"/>
      <c r="AT668" s="236" t="s">
        <v>277</v>
      </c>
      <c r="AU668" s="236" t="s">
        <v>88</v>
      </c>
      <c r="AV668" s="12" t="s">
        <v>86</v>
      </c>
      <c r="AW668" s="12" t="s">
        <v>41</v>
      </c>
      <c r="AX668" s="12" t="s">
        <v>78</v>
      </c>
      <c r="AY668" s="236" t="s">
        <v>179</v>
      </c>
    </row>
    <row r="669" spans="2:65" s="13" customFormat="1" ht="13.5">
      <c r="B669" s="237"/>
      <c r="C669" s="238"/>
      <c r="D669" s="219" t="s">
        <v>277</v>
      </c>
      <c r="E669" s="239" t="s">
        <v>34</v>
      </c>
      <c r="F669" s="240" t="s">
        <v>1141</v>
      </c>
      <c r="G669" s="238"/>
      <c r="H669" s="241">
        <v>23</v>
      </c>
      <c r="I669" s="242"/>
      <c r="J669" s="238"/>
      <c r="K669" s="238"/>
      <c r="L669" s="243"/>
      <c r="M669" s="244"/>
      <c r="N669" s="245"/>
      <c r="O669" s="245"/>
      <c r="P669" s="245"/>
      <c r="Q669" s="245"/>
      <c r="R669" s="245"/>
      <c r="S669" s="245"/>
      <c r="T669" s="246"/>
      <c r="AT669" s="247" t="s">
        <v>277</v>
      </c>
      <c r="AU669" s="247" t="s">
        <v>88</v>
      </c>
      <c r="AV669" s="13" t="s">
        <v>88</v>
      </c>
      <c r="AW669" s="13" t="s">
        <v>41</v>
      </c>
      <c r="AX669" s="13" t="s">
        <v>78</v>
      </c>
      <c r="AY669" s="247" t="s">
        <v>179</v>
      </c>
    </row>
    <row r="670" spans="2:65" s="14" customFormat="1" ht="13.5">
      <c r="B670" s="248"/>
      <c r="C670" s="249"/>
      <c r="D670" s="216" t="s">
        <v>277</v>
      </c>
      <c r="E670" s="250" t="s">
        <v>34</v>
      </c>
      <c r="F670" s="251" t="s">
        <v>280</v>
      </c>
      <c r="G670" s="249"/>
      <c r="H670" s="252">
        <v>23</v>
      </c>
      <c r="I670" s="253"/>
      <c r="J670" s="249"/>
      <c r="K670" s="249"/>
      <c r="L670" s="254"/>
      <c r="M670" s="255"/>
      <c r="N670" s="256"/>
      <c r="O670" s="256"/>
      <c r="P670" s="256"/>
      <c r="Q670" s="256"/>
      <c r="R670" s="256"/>
      <c r="S670" s="256"/>
      <c r="T670" s="257"/>
      <c r="AT670" s="258" t="s">
        <v>277</v>
      </c>
      <c r="AU670" s="258" t="s">
        <v>88</v>
      </c>
      <c r="AV670" s="14" t="s">
        <v>203</v>
      </c>
      <c r="AW670" s="14" t="s">
        <v>41</v>
      </c>
      <c r="AX670" s="14" t="s">
        <v>86</v>
      </c>
      <c r="AY670" s="258" t="s">
        <v>179</v>
      </c>
    </row>
    <row r="671" spans="2:65" s="1" customFormat="1" ht="22.5" customHeight="1">
      <c r="B671" s="43"/>
      <c r="C671" s="204" t="s">
        <v>1142</v>
      </c>
      <c r="D671" s="204" t="s">
        <v>182</v>
      </c>
      <c r="E671" s="205" t="s">
        <v>1143</v>
      </c>
      <c r="F671" s="206" t="s">
        <v>1144</v>
      </c>
      <c r="G671" s="207" t="s">
        <v>283</v>
      </c>
      <c r="H671" s="208">
        <v>2</v>
      </c>
      <c r="I671" s="209"/>
      <c r="J671" s="210">
        <f>ROUND(I671*H671,2)</f>
        <v>0</v>
      </c>
      <c r="K671" s="206" t="s">
        <v>364</v>
      </c>
      <c r="L671" s="63"/>
      <c r="M671" s="211" t="s">
        <v>34</v>
      </c>
      <c r="N671" s="212" t="s">
        <v>49</v>
      </c>
      <c r="O671" s="44"/>
      <c r="P671" s="213">
        <f>O671*H671</f>
        <v>0</v>
      </c>
      <c r="Q671" s="213">
        <v>0</v>
      </c>
      <c r="R671" s="213">
        <f>Q671*H671</f>
        <v>0</v>
      </c>
      <c r="S671" s="213">
        <v>0</v>
      </c>
      <c r="T671" s="214">
        <f>S671*H671</f>
        <v>0</v>
      </c>
      <c r="AR671" s="25" t="s">
        <v>1082</v>
      </c>
      <c r="AT671" s="25" t="s">
        <v>182</v>
      </c>
      <c r="AU671" s="25" t="s">
        <v>88</v>
      </c>
      <c r="AY671" s="25" t="s">
        <v>179</v>
      </c>
      <c r="BE671" s="215">
        <f>IF(N671="základní",J671,0)</f>
        <v>0</v>
      </c>
      <c r="BF671" s="215">
        <f>IF(N671="snížená",J671,0)</f>
        <v>0</v>
      </c>
      <c r="BG671" s="215">
        <f>IF(N671="zákl. přenesená",J671,0)</f>
        <v>0</v>
      </c>
      <c r="BH671" s="215">
        <f>IF(N671="sníž. přenesená",J671,0)</f>
        <v>0</v>
      </c>
      <c r="BI671" s="215">
        <f>IF(N671="nulová",J671,0)</f>
        <v>0</v>
      </c>
      <c r="BJ671" s="25" t="s">
        <v>86</v>
      </c>
      <c r="BK671" s="215">
        <f>ROUND(I671*H671,2)</f>
        <v>0</v>
      </c>
      <c r="BL671" s="25" t="s">
        <v>1082</v>
      </c>
      <c r="BM671" s="25" t="s">
        <v>1145</v>
      </c>
    </row>
    <row r="672" spans="2:65" s="1" customFormat="1" ht="54">
      <c r="B672" s="43"/>
      <c r="C672" s="65"/>
      <c r="D672" s="219" t="s">
        <v>189</v>
      </c>
      <c r="E672" s="65"/>
      <c r="F672" s="220" t="s">
        <v>1140</v>
      </c>
      <c r="G672" s="65"/>
      <c r="H672" s="65"/>
      <c r="I672" s="174"/>
      <c r="J672" s="65"/>
      <c r="K672" s="65"/>
      <c r="L672" s="63"/>
      <c r="M672" s="218"/>
      <c r="N672" s="44"/>
      <c r="O672" s="44"/>
      <c r="P672" s="44"/>
      <c r="Q672" s="44"/>
      <c r="R672" s="44"/>
      <c r="S672" s="44"/>
      <c r="T672" s="80"/>
      <c r="AT672" s="25" t="s">
        <v>189</v>
      </c>
      <c r="AU672" s="25" t="s">
        <v>88</v>
      </c>
    </row>
    <row r="673" spans="2:65" s="12" customFormat="1" ht="13.5">
      <c r="B673" s="226"/>
      <c r="C673" s="227"/>
      <c r="D673" s="219" t="s">
        <v>277</v>
      </c>
      <c r="E673" s="228" t="s">
        <v>34</v>
      </c>
      <c r="F673" s="229" t="s">
        <v>1128</v>
      </c>
      <c r="G673" s="227"/>
      <c r="H673" s="230" t="s">
        <v>34</v>
      </c>
      <c r="I673" s="231"/>
      <c r="J673" s="227"/>
      <c r="K673" s="227"/>
      <c r="L673" s="232"/>
      <c r="M673" s="233"/>
      <c r="N673" s="234"/>
      <c r="O673" s="234"/>
      <c r="P673" s="234"/>
      <c r="Q673" s="234"/>
      <c r="R673" s="234"/>
      <c r="S673" s="234"/>
      <c r="T673" s="235"/>
      <c r="AT673" s="236" t="s">
        <v>277</v>
      </c>
      <c r="AU673" s="236" t="s">
        <v>88</v>
      </c>
      <c r="AV673" s="12" t="s">
        <v>86</v>
      </c>
      <c r="AW673" s="12" t="s">
        <v>41</v>
      </c>
      <c r="AX673" s="12" t="s">
        <v>78</v>
      </c>
      <c r="AY673" s="236" t="s">
        <v>179</v>
      </c>
    </row>
    <row r="674" spans="2:65" s="13" customFormat="1" ht="13.5">
      <c r="B674" s="237"/>
      <c r="C674" s="238"/>
      <c r="D674" s="219" t="s">
        <v>277</v>
      </c>
      <c r="E674" s="239" t="s">
        <v>34</v>
      </c>
      <c r="F674" s="240" t="s">
        <v>480</v>
      </c>
      <c r="G674" s="238"/>
      <c r="H674" s="241">
        <v>2</v>
      </c>
      <c r="I674" s="242"/>
      <c r="J674" s="238"/>
      <c r="K674" s="238"/>
      <c r="L674" s="243"/>
      <c r="M674" s="244"/>
      <c r="N674" s="245"/>
      <c r="O674" s="245"/>
      <c r="P674" s="245"/>
      <c r="Q674" s="245"/>
      <c r="R674" s="245"/>
      <c r="S674" s="245"/>
      <c r="T674" s="246"/>
      <c r="AT674" s="247" t="s">
        <v>277</v>
      </c>
      <c r="AU674" s="247" t="s">
        <v>88</v>
      </c>
      <c r="AV674" s="13" t="s">
        <v>88</v>
      </c>
      <c r="AW674" s="13" t="s">
        <v>41</v>
      </c>
      <c r="AX674" s="13" t="s">
        <v>78</v>
      </c>
      <c r="AY674" s="247" t="s">
        <v>179</v>
      </c>
    </row>
    <row r="675" spans="2:65" s="14" customFormat="1" ht="13.5">
      <c r="B675" s="248"/>
      <c r="C675" s="249"/>
      <c r="D675" s="216" t="s">
        <v>277</v>
      </c>
      <c r="E675" s="250" t="s">
        <v>34</v>
      </c>
      <c r="F675" s="251" t="s">
        <v>280</v>
      </c>
      <c r="G675" s="249"/>
      <c r="H675" s="252">
        <v>2</v>
      </c>
      <c r="I675" s="253"/>
      <c r="J675" s="249"/>
      <c r="K675" s="249"/>
      <c r="L675" s="254"/>
      <c r="M675" s="255"/>
      <c r="N675" s="256"/>
      <c r="O675" s="256"/>
      <c r="P675" s="256"/>
      <c r="Q675" s="256"/>
      <c r="R675" s="256"/>
      <c r="S675" s="256"/>
      <c r="T675" s="257"/>
      <c r="AT675" s="258" t="s">
        <v>277</v>
      </c>
      <c r="AU675" s="258" t="s">
        <v>88</v>
      </c>
      <c r="AV675" s="14" t="s">
        <v>203</v>
      </c>
      <c r="AW675" s="14" t="s">
        <v>41</v>
      </c>
      <c r="AX675" s="14" t="s">
        <v>86</v>
      </c>
      <c r="AY675" s="258" t="s">
        <v>179</v>
      </c>
    </row>
    <row r="676" spans="2:65" s="1" customFormat="1" ht="22.5" customHeight="1">
      <c r="B676" s="43"/>
      <c r="C676" s="204" t="s">
        <v>1146</v>
      </c>
      <c r="D676" s="204" t="s">
        <v>182</v>
      </c>
      <c r="E676" s="205" t="s">
        <v>1147</v>
      </c>
      <c r="F676" s="206" t="s">
        <v>1148</v>
      </c>
      <c r="G676" s="207" t="s">
        <v>846</v>
      </c>
      <c r="H676" s="208">
        <v>6</v>
      </c>
      <c r="I676" s="209"/>
      <c r="J676" s="210">
        <f>ROUND(I676*H676,2)</f>
        <v>0</v>
      </c>
      <c r="K676" s="206" t="s">
        <v>364</v>
      </c>
      <c r="L676" s="63"/>
      <c r="M676" s="211" t="s">
        <v>34</v>
      </c>
      <c r="N676" s="212" t="s">
        <v>49</v>
      </c>
      <c r="O676" s="44"/>
      <c r="P676" s="213">
        <f>O676*H676</f>
        <v>0</v>
      </c>
      <c r="Q676" s="213">
        <v>0</v>
      </c>
      <c r="R676" s="213">
        <f>Q676*H676</f>
        <v>0</v>
      </c>
      <c r="S676" s="213">
        <v>0</v>
      </c>
      <c r="T676" s="214">
        <f>S676*H676</f>
        <v>0</v>
      </c>
      <c r="AR676" s="25" t="s">
        <v>203</v>
      </c>
      <c r="AT676" s="25" t="s">
        <v>182</v>
      </c>
      <c r="AU676" s="25" t="s">
        <v>88</v>
      </c>
      <c r="AY676" s="25" t="s">
        <v>179</v>
      </c>
      <c r="BE676" s="215">
        <f>IF(N676="základní",J676,0)</f>
        <v>0</v>
      </c>
      <c r="BF676" s="215">
        <f>IF(N676="snížená",J676,0)</f>
        <v>0</v>
      </c>
      <c r="BG676" s="215">
        <f>IF(N676="zákl. přenesená",J676,0)</f>
        <v>0</v>
      </c>
      <c r="BH676" s="215">
        <f>IF(N676="sníž. přenesená",J676,0)</f>
        <v>0</v>
      </c>
      <c r="BI676" s="215">
        <f>IF(N676="nulová",J676,0)</f>
        <v>0</v>
      </c>
      <c r="BJ676" s="25" t="s">
        <v>86</v>
      </c>
      <c r="BK676" s="215">
        <f>ROUND(I676*H676,2)</f>
        <v>0</v>
      </c>
      <c r="BL676" s="25" t="s">
        <v>203</v>
      </c>
      <c r="BM676" s="25" t="s">
        <v>1149</v>
      </c>
    </row>
    <row r="677" spans="2:65" s="1" customFormat="1" ht="54">
      <c r="B677" s="43"/>
      <c r="C677" s="65"/>
      <c r="D677" s="216" t="s">
        <v>189</v>
      </c>
      <c r="E677" s="65"/>
      <c r="F677" s="217" t="s">
        <v>1150</v>
      </c>
      <c r="G677" s="65"/>
      <c r="H677" s="65"/>
      <c r="I677" s="174"/>
      <c r="J677" s="65"/>
      <c r="K677" s="65"/>
      <c r="L677" s="63"/>
      <c r="M677" s="218"/>
      <c r="N677" s="44"/>
      <c r="O677" s="44"/>
      <c r="P677" s="44"/>
      <c r="Q677" s="44"/>
      <c r="R677" s="44"/>
      <c r="S677" s="44"/>
      <c r="T677" s="80"/>
      <c r="AT677" s="25" t="s">
        <v>189</v>
      </c>
      <c r="AU677" s="25" t="s">
        <v>88</v>
      </c>
    </row>
    <row r="678" spans="2:65" s="1" customFormat="1" ht="22.5" customHeight="1">
      <c r="B678" s="43"/>
      <c r="C678" s="204" t="s">
        <v>1151</v>
      </c>
      <c r="D678" s="204" t="s">
        <v>182</v>
      </c>
      <c r="E678" s="205" t="s">
        <v>1152</v>
      </c>
      <c r="F678" s="206" t="s">
        <v>1153</v>
      </c>
      <c r="G678" s="207" t="s">
        <v>846</v>
      </c>
      <c r="H678" s="208">
        <v>5</v>
      </c>
      <c r="I678" s="209"/>
      <c r="J678" s="210">
        <f>ROUND(I678*H678,2)</f>
        <v>0</v>
      </c>
      <c r="K678" s="206" t="s">
        <v>364</v>
      </c>
      <c r="L678" s="63"/>
      <c r="M678" s="211" t="s">
        <v>34</v>
      </c>
      <c r="N678" s="212" t="s">
        <v>49</v>
      </c>
      <c r="O678" s="44"/>
      <c r="P678" s="213">
        <f>O678*H678</f>
        <v>0</v>
      </c>
      <c r="Q678" s="213">
        <v>0</v>
      </c>
      <c r="R678" s="213">
        <f>Q678*H678</f>
        <v>0</v>
      </c>
      <c r="S678" s="213">
        <v>0</v>
      </c>
      <c r="T678" s="214">
        <f>S678*H678</f>
        <v>0</v>
      </c>
      <c r="AR678" s="25" t="s">
        <v>203</v>
      </c>
      <c r="AT678" s="25" t="s">
        <v>182</v>
      </c>
      <c r="AU678" s="25" t="s">
        <v>88</v>
      </c>
      <c r="AY678" s="25" t="s">
        <v>179</v>
      </c>
      <c r="BE678" s="215">
        <f>IF(N678="základní",J678,0)</f>
        <v>0</v>
      </c>
      <c r="BF678" s="215">
        <f>IF(N678="snížená",J678,0)</f>
        <v>0</v>
      </c>
      <c r="BG678" s="215">
        <f>IF(N678="zákl. přenesená",J678,0)</f>
        <v>0</v>
      </c>
      <c r="BH678" s="215">
        <f>IF(N678="sníž. přenesená",J678,0)</f>
        <v>0</v>
      </c>
      <c r="BI678" s="215">
        <f>IF(N678="nulová",J678,0)</f>
        <v>0</v>
      </c>
      <c r="BJ678" s="25" t="s">
        <v>86</v>
      </c>
      <c r="BK678" s="215">
        <f>ROUND(I678*H678,2)</f>
        <v>0</v>
      </c>
      <c r="BL678" s="25" t="s">
        <v>203</v>
      </c>
      <c r="BM678" s="25" t="s">
        <v>1154</v>
      </c>
    </row>
    <row r="679" spans="2:65" s="1" customFormat="1" ht="54">
      <c r="B679" s="43"/>
      <c r="C679" s="65"/>
      <c r="D679" s="216" t="s">
        <v>189</v>
      </c>
      <c r="E679" s="65"/>
      <c r="F679" s="217" t="s">
        <v>1150</v>
      </c>
      <c r="G679" s="65"/>
      <c r="H679" s="65"/>
      <c r="I679" s="174"/>
      <c r="J679" s="65"/>
      <c r="K679" s="65"/>
      <c r="L679" s="63"/>
      <c r="M679" s="218"/>
      <c r="N679" s="44"/>
      <c r="O679" s="44"/>
      <c r="P679" s="44"/>
      <c r="Q679" s="44"/>
      <c r="R679" s="44"/>
      <c r="S679" s="44"/>
      <c r="T679" s="80"/>
      <c r="AT679" s="25" t="s">
        <v>189</v>
      </c>
      <c r="AU679" s="25" t="s">
        <v>88</v>
      </c>
    </row>
    <row r="680" spans="2:65" s="1" customFormat="1" ht="22.5" customHeight="1">
      <c r="B680" s="43"/>
      <c r="C680" s="204" t="s">
        <v>1155</v>
      </c>
      <c r="D680" s="204" t="s">
        <v>182</v>
      </c>
      <c r="E680" s="205" t="s">
        <v>1156</v>
      </c>
      <c r="F680" s="206" t="s">
        <v>1157</v>
      </c>
      <c r="G680" s="207" t="s">
        <v>846</v>
      </c>
      <c r="H680" s="208">
        <v>2</v>
      </c>
      <c r="I680" s="209"/>
      <c r="J680" s="210">
        <f>ROUND(I680*H680,2)</f>
        <v>0</v>
      </c>
      <c r="K680" s="206" t="s">
        <v>364</v>
      </c>
      <c r="L680" s="63"/>
      <c r="M680" s="211" t="s">
        <v>34</v>
      </c>
      <c r="N680" s="212" t="s">
        <v>49</v>
      </c>
      <c r="O680" s="44"/>
      <c r="P680" s="213">
        <f>O680*H680</f>
        <v>0</v>
      </c>
      <c r="Q680" s="213">
        <v>0</v>
      </c>
      <c r="R680" s="213">
        <f>Q680*H680</f>
        <v>0</v>
      </c>
      <c r="S680" s="213">
        <v>0</v>
      </c>
      <c r="T680" s="214">
        <f>S680*H680</f>
        <v>0</v>
      </c>
      <c r="AR680" s="25" t="s">
        <v>203</v>
      </c>
      <c r="AT680" s="25" t="s">
        <v>182</v>
      </c>
      <c r="AU680" s="25" t="s">
        <v>88</v>
      </c>
      <c r="AY680" s="25" t="s">
        <v>179</v>
      </c>
      <c r="BE680" s="215">
        <f>IF(N680="základní",J680,0)</f>
        <v>0</v>
      </c>
      <c r="BF680" s="215">
        <f>IF(N680="snížená",J680,0)</f>
        <v>0</v>
      </c>
      <c r="BG680" s="215">
        <f>IF(N680="zákl. přenesená",J680,0)</f>
        <v>0</v>
      </c>
      <c r="BH680" s="215">
        <f>IF(N680="sníž. přenesená",J680,0)</f>
        <v>0</v>
      </c>
      <c r="BI680" s="215">
        <f>IF(N680="nulová",J680,0)</f>
        <v>0</v>
      </c>
      <c r="BJ680" s="25" t="s">
        <v>86</v>
      </c>
      <c r="BK680" s="215">
        <f>ROUND(I680*H680,2)</f>
        <v>0</v>
      </c>
      <c r="BL680" s="25" t="s">
        <v>203</v>
      </c>
      <c r="BM680" s="25" t="s">
        <v>1158</v>
      </c>
    </row>
    <row r="681" spans="2:65" s="1" customFormat="1" ht="54">
      <c r="B681" s="43"/>
      <c r="C681" s="65"/>
      <c r="D681" s="216" t="s">
        <v>189</v>
      </c>
      <c r="E681" s="65"/>
      <c r="F681" s="217" t="s">
        <v>1150</v>
      </c>
      <c r="G681" s="65"/>
      <c r="H681" s="65"/>
      <c r="I681" s="174"/>
      <c r="J681" s="65"/>
      <c r="K681" s="65"/>
      <c r="L681" s="63"/>
      <c r="M681" s="218"/>
      <c r="N681" s="44"/>
      <c r="O681" s="44"/>
      <c r="P681" s="44"/>
      <c r="Q681" s="44"/>
      <c r="R681" s="44"/>
      <c r="S681" s="44"/>
      <c r="T681" s="80"/>
      <c r="AT681" s="25" t="s">
        <v>189</v>
      </c>
      <c r="AU681" s="25" t="s">
        <v>88</v>
      </c>
    </row>
    <row r="682" spans="2:65" s="1" customFormat="1" ht="22.5" customHeight="1">
      <c r="B682" s="43"/>
      <c r="C682" s="204" t="s">
        <v>1159</v>
      </c>
      <c r="D682" s="204" t="s">
        <v>182</v>
      </c>
      <c r="E682" s="205" t="s">
        <v>1160</v>
      </c>
      <c r="F682" s="206" t="s">
        <v>1161</v>
      </c>
      <c r="G682" s="207" t="s">
        <v>846</v>
      </c>
      <c r="H682" s="208">
        <v>10</v>
      </c>
      <c r="I682" s="209"/>
      <c r="J682" s="210">
        <f>ROUND(I682*H682,2)</f>
        <v>0</v>
      </c>
      <c r="K682" s="206" t="s">
        <v>364</v>
      </c>
      <c r="L682" s="63"/>
      <c r="M682" s="211" t="s">
        <v>34</v>
      </c>
      <c r="N682" s="212" t="s">
        <v>49</v>
      </c>
      <c r="O682" s="44"/>
      <c r="P682" s="213">
        <f>O682*H682</f>
        <v>0</v>
      </c>
      <c r="Q682" s="213">
        <v>0</v>
      </c>
      <c r="R682" s="213">
        <f>Q682*H682</f>
        <v>0</v>
      </c>
      <c r="S682" s="213">
        <v>0</v>
      </c>
      <c r="T682" s="214">
        <f>S682*H682</f>
        <v>0</v>
      </c>
      <c r="AR682" s="25" t="s">
        <v>203</v>
      </c>
      <c r="AT682" s="25" t="s">
        <v>182</v>
      </c>
      <c r="AU682" s="25" t="s">
        <v>88</v>
      </c>
      <c r="AY682" s="25" t="s">
        <v>179</v>
      </c>
      <c r="BE682" s="215">
        <f>IF(N682="základní",J682,0)</f>
        <v>0</v>
      </c>
      <c r="BF682" s="215">
        <f>IF(N682="snížená",J682,0)</f>
        <v>0</v>
      </c>
      <c r="BG682" s="215">
        <f>IF(N682="zákl. přenesená",J682,0)</f>
        <v>0</v>
      </c>
      <c r="BH682" s="215">
        <f>IF(N682="sníž. přenesená",J682,0)</f>
        <v>0</v>
      </c>
      <c r="BI682" s="215">
        <f>IF(N682="nulová",J682,0)</f>
        <v>0</v>
      </c>
      <c r="BJ682" s="25" t="s">
        <v>86</v>
      </c>
      <c r="BK682" s="215">
        <f>ROUND(I682*H682,2)</f>
        <v>0</v>
      </c>
      <c r="BL682" s="25" t="s">
        <v>203</v>
      </c>
      <c r="BM682" s="25" t="s">
        <v>1162</v>
      </c>
    </row>
    <row r="683" spans="2:65" s="1" customFormat="1" ht="54">
      <c r="B683" s="43"/>
      <c r="C683" s="65"/>
      <c r="D683" s="216" t="s">
        <v>189</v>
      </c>
      <c r="E683" s="65"/>
      <c r="F683" s="217" t="s">
        <v>1150</v>
      </c>
      <c r="G683" s="65"/>
      <c r="H683" s="65"/>
      <c r="I683" s="174"/>
      <c r="J683" s="65"/>
      <c r="K683" s="65"/>
      <c r="L683" s="63"/>
      <c r="M683" s="218"/>
      <c r="N683" s="44"/>
      <c r="O683" s="44"/>
      <c r="P683" s="44"/>
      <c r="Q683" s="44"/>
      <c r="R683" s="44"/>
      <c r="S683" s="44"/>
      <c r="T683" s="80"/>
      <c r="AT683" s="25" t="s">
        <v>189</v>
      </c>
      <c r="AU683" s="25" t="s">
        <v>88</v>
      </c>
    </row>
    <row r="684" spans="2:65" s="1" customFormat="1" ht="31.5" customHeight="1">
      <c r="B684" s="43"/>
      <c r="C684" s="204" t="s">
        <v>1163</v>
      </c>
      <c r="D684" s="204" t="s">
        <v>182</v>
      </c>
      <c r="E684" s="205" t="s">
        <v>1164</v>
      </c>
      <c r="F684" s="206" t="s">
        <v>1165</v>
      </c>
      <c r="G684" s="207" t="s">
        <v>846</v>
      </c>
      <c r="H684" s="208">
        <v>14</v>
      </c>
      <c r="I684" s="209"/>
      <c r="J684" s="210">
        <f>ROUND(I684*H684,2)</f>
        <v>0</v>
      </c>
      <c r="K684" s="206" t="s">
        <v>364</v>
      </c>
      <c r="L684" s="63"/>
      <c r="M684" s="211" t="s">
        <v>34</v>
      </c>
      <c r="N684" s="212" t="s">
        <v>49</v>
      </c>
      <c r="O684" s="44"/>
      <c r="P684" s="213">
        <f>O684*H684</f>
        <v>0</v>
      </c>
      <c r="Q684" s="213">
        <v>0</v>
      </c>
      <c r="R684" s="213">
        <f>Q684*H684</f>
        <v>0</v>
      </c>
      <c r="S684" s="213">
        <v>0</v>
      </c>
      <c r="T684" s="214">
        <f>S684*H684</f>
        <v>0</v>
      </c>
      <c r="AR684" s="25" t="s">
        <v>203</v>
      </c>
      <c r="AT684" s="25" t="s">
        <v>182</v>
      </c>
      <c r="AU684" s="25" t="s">
        <v>88</v>
      </c>
      <c r="AY684" s="25" t="s">
        <v>179</v>
      </c>
      <c r="BE684" s="215">
        <f>IF(N684="základní",J684,0)</f>
        <v>0</v>
      </c>
      <c r="BF684" s="215">
        <f>IF(N684="snížená",J684,0)</f>
        <v>0</v>
      </c>
      <c r="BG684" s="215">
        <f>IF(N684="zákl. přenesená",J684,0)</f>
        <v>0</v>
      </c>
      <c r="BH684" s="215">
        <f>IF(N684="sníž. přenesená",J684,0)</f>
        <v>0</v>
      </c>
      <c r="BI684" s="215">
        <f>IF(N684="nulová",J684,0)</f>
        <v>0</v>
      </c>
      <c r="BJ684" s="25" t="s">
        <v>86</v>
      </c>
      <c r="BK684" s="215">
        <f>ROUND(I684*H684,2)</f>
        <v>0</v>
      </c>
      <c r="BL684" s="25" t="s">
        <v>203</v>
      </c>
      <c r="BM684" s="25" t="s">
        <v>1166</v>
      </c>
    </row>
    <row r="685" spans="2:65" s="1" customFormat="1" ht="54">
      <c r="B685" s="43"/>
      <c r="C685" s="65"/>
      <c r="D685" s="216" t="s">
        <v>189</v>
      </c>
      <c r="E685" s="65"/>
      <c r="F685" s="217" t="s">
        <v>1150</v>
      </c>
      <c r="G685" s="65"/>
      <c r="H685" s="65"/>
      <c r="I685" s="174"/>
      <c r="J685" s="65"/>
      <c r="K685" s="65"/>
      <c r="L685" s="63"/>
      <c r="M685" s="218"/>
      <c r="N685" s="44"/>
      <c r="O685" s="44"/>
      <c r="P685" s="44"/>
      <c r="Q685" s="44"/>
      <c r="R685" s="44"/>
      <c r="S685" s="44"/>
      <c r="T685" s="80"/>
      <c r="AT685" s="25" t="s">
        <v>189</v>
      </c>
      <c r="AU685" s="25" t="s">
        <v>88</v>
      </c>
    </row>
    <row r="686" spans="2:65" s="1" customFormat="1" ht="22.5" customHeight="1">
      <c r="B686" s="43"/>
      <c r="C686" s="204" t="s">
        <v>1167</v>
      </c>
      <c r="D686" s="204" t="s">
        <v>182</v>
      </c>
      <c r="E686" s="205" t="s">
        <v>1168</v>
      </c>
      <c r="F686" s="206" t="s">
        <v>1169</v>
      </c>
      <c r="G686" s="207" t="s">
        <v>846</v>
      </c>
      <c r="H686" s="208">
        <v>1</v>
      </c>
      <c r="I686" s="209"/>
      <c r="J686" s="210">
        <f>ROUND(I686*H686,2)</f>
        <v>0</v>
      </c>
      <c r="K686" s="206" t="s">
        <v>364</v>
      </c>
      <c r="L686" s="63"/>
      <c r="M686" s="211" t="s">
        <v>34</v>
      </c>
      <c r="N686" s="212" t="s">
        <v>49</v>
      </c>
      <c r="O686" s="44"/>
      <c r="P686" s="213">
        <f>O686*H686</f>
        <v>0</v>
      </c>
      <c r="Q686" s="213">
        <v>0</v>
      </c>
      <c r="R686" s="213">
        <f>Q686*H686</f>
        <v>0</v>
      </c>
      <c r="S686" s="213">
        <v>0</v>
      </c>
      <c r="T686" s="214">
        <f>S686*H686</f>
        <v>0</v>
      </c>
      <c r="AR686" s="25" t="s">
        <v>203</v>
      </c>
      <c r="AT686" s="25" t="s">
        <v>182</v>
      </c>
      <c r="AU686" s="25" t="s">
        <v>88</v>
      </c>
      <c r="AY686" s="25" t="s">
        <v>179</v>
      </c>
      <c r="BE686" s="215">
        <f>IF(N686="základní",J686,0)</f>
        <v>0</v>
      </c>
      <c r="BF686" s="215">
        <f>IF(N686="snížená",J686,0)</f>
        <v>0</v>
      </c>
      <c r="BG686" s="215">
        <f>IF(N686="zákl. přenesená",J686,0)</f>
        <v>0</v>
      </c>
      <c r="BH686" s="215">
        <f>IF(N686="sníž. přenesená",J686,0)</f>
        <v>0</v>
      </c>
      <c r="BI686" s="215">
        <f>IF(N686="nulová",J686,0)</f>
        <v>0</v>
      </c>
      <c r="BJ686" s="25" t="s">
        <v>86</v>
      </c>
      <c r="BK686" s="215">
        <f>ROUND(I686*H686,2)</f>
        <v>0</v>
      </c>
      <c r="BL686" s="25" t="s">
        <v>203</v>
      </c>
      <c r="BM686" s="25" t="s">
        <v>1170</v>
      </c>
    </row>
    <row r="687" spans="2:65" s="1" customFormat="1" ht="54">
      <c r="B687" s="43"/>
      <c r="C687" s="65"/>
      <c r="D687" s="216" t="s">
        <v>189</v>
      </c>
      <c r="E687" s="65"/>
      <c r="F687" s="217" t="s">
        <v>1150</v>
      </c>
      <c r="G687" s="65"/>
      <c r="H687" s="65"/>
      <c r="I687" s="174"/>
      <c r="J687" s="65"/>
      <c r="K687" s="65"/>
      <c r="L687" s="63"/>
      <c r="M687" s="218"/>
      <c r="N687" s="44"/>
      <c r="O687" s="44"/>
      <c r="P687" s="44"/>
      <c r="Q687" s="44"/>
      <c r="R687" s="44"/>
      <c r="S687" s="44"/>
      <c r="T687" s="80"/>
      <c r="AT687" s="25" t="s">
        <v>189</v>
      </c>
      <c r="AU687" s="25" t="s">
        <v>88</v>
      </c>
    </row>
    <row r="688" spans="2:65" s="1" customFormat="1" ht="22.5" customHeight="1">
      <c r="B688" s="43"/>
      <c r="C688" s="204" t="s">
        <v>1171</v>
      </c>
      <c r="D688" s="204" t="s">
        <v>182</v>
      </c>
      <c r="E688" s="205" t="s">
        <v>1172</v>
      </c>
      <c r="F688" s="206" t="s">
        <v>1173</v>
      </c>
      <c r="G688" s="207" t="s">
        <v>846</v>
      </c>
      <c r="H688" s="208">
        <v>1</v>
      </c>
      <c r="I688" s="209"/>
      <c r="J688" s="210">
        <f>ROUND(I688*H688,2)</f>
        <v>0</v>
      </c>
      <c r="K688" s="206" t="s">
        <v>364</v>
      </c>
      <c r="L688" s="63"/>
      <c r="M688" s="211" t="s">
        <v>34</v>
      </c>
      <c r="N688" s="212" t="s">
        <v>49</v>
      </c>
      <c r="O688" s="44"/>
      <c r="P688" s="213">
        <f>O688*H688</f>
        <v>0</v>
      </c>
      <c r="Q688" s="213">
        <v>0</v>
      </c>
      <c r="R688" s="213">
        <f>Q688*H688</f>
        <v>0</v>
      </c>
      <c r="S688" s="213">
        <v>0</v>
      </c>
      <c r="T688" s="214">
        <f>S688*H688</f>
        <v>0</v>
      </c>
      <c r="AR688" s="25" t="s">
        <v>203</v>
      </c>
      <c r="AT688" s="25" t="s">
        <v>182</v>
      </c>
      <c r="AU688" s="25" t="s">
        <v>88</v>
      </c>
      <c r="AY688" s="25" t="s">
        <v>179</v>
      </c>
      <c r="BE688" s="215">
        <f>IF(N688="základní",J688,0)</f>
        <v>0</v>
      </c>
      <c r="BF688" s="215">
        <f>IF(N688="snížená",J688,0)</f>
        <v>0</v>
      </c>
      <c r="BG688" s="215">
        <f>IF(N688="zákl. přenesená",J688,0)</f>
        <v>0</v>
      </c>
      <c r="BH688" s="215">
        <f>IF(N688="sníž. přenesená",J688,0)</f>
        <v>0</v>
      </c>
      <c r="BI688" s="215">
        <f>IF(N688="nulová",J688,0)</f>
        <v>0</v>
      </c>
      <c r="BJ688" s="25" t="s">
        <v>86</v>
      </c>
      <c r="BK688" s="215">
        <f>ROUND(I688*H688,2)</f>
        <v>0</v>
      </c>
      <c r="BL688" s="25" t="s">
        <v>203</v>
      </c>
      <c r="BM688" s="25" t="s">
        <v>1174</v>
      </c>
    </row>
    <row r="689" spans="2:65" s="1" customFormat="1" ht="54">
      <c r="B689" s="43"/>
      <c r="C689" s="65"/>
      <c r="D689" s="216" t="s">
        <v>189</v>
      </c>
      <c r="E689" s="65"/>
      <c r="F689" s="217" t="s">
        <v>1150</v>
      </c>
      <c r="G689" s="65"/>
      <c r="H689" s="65"/>
      <c r="I689" s="174"/>
      <c r="J689" s="65"/>
      <c r="K689" s="65"/>
      <c r="L689" s="63"/>
      <c r="M689" s="218"/>
      <c r="N689" s="44"/>
      <c r="O689" s="44"/>
      <c r="P689" s="44"/>
      <c r="Q689" s="44"/>
      <c r="R689" s="44"/>
      <c r="S689" s="44"/>
      <c r="T689" s="80"/>
      <c r="AT689" s="25" t="s">
        <v>189</v>
      </c>
      <c r="AU689" s="25" t="s">
        <v>88</v>
      </c>
    </row>
    <row r="690" spans="2:65" s="1" customFormat="1" ht="31.5" customHeight="1">
      <c r="B690" s="43"/>
      <c r="C690" s="204" t="s">
        <v>1175</v>
      </c>
      <c r="D690" s="204" t="s">
        <v>182</v>
      </c>
      <c r="E690" s="205" t="s">
        <v>1176</v>
      </c>
      <c r="F690" s="206" t="s">
        <v>1177</v>
      </c>
      <c r="G690" s="207" t="s">
        <v>846</v>
      </c>
      <c r="H690" s="208">
        <v>1</v>
      </c>
      <c r="I690" s="209"/>
      <c r="J690" s="210">
        <f>ROUND(I690*H690,2)</f>
        <v>0</v>
      </c>
      <c r="K690" s="206" t="s">
        <v>364</v>
      </c>
      <c r="L690" s="63"/>
      <c r="M690" s="211" t="s">
        <v>34</v>
      </c>
      <c r="N690" s="212" t="s">
        <v>49</v>
      </c>
      <c r="O690" s="44"/>
      <c r="P690" s="213">
        <f>O690*H690</f>
        <v>0</v>
      </c>
      <c r="Q690" s="213">
        <v>0</v>
      </c>
      <c r="R690" s="213">
        <f>Q690*H690</f>
        <v>0</v>
      </c>
      <c r="S690" s="213">
        <v>0</v>
      </c>
      <c r="T690" s="214">
        <f>S690*H690</f>
        <v>0</v>
      </c>
      <c r="AR690" s="25" t="s">
        <v>203</v>
      </c>
      <c r="AT690" s="25" t="s">
        <v>182</v>
      </c>
      <c r="AU690" s="25" t="s">
        <v>88</v>
      </c>
      <c r="AY690" s="25" t="s">
        <v>179</v>
      </c>
      <c r="BE690" s="215">
        <f>IF(N690="základní",J690,0)</f>
        <v>0</v>
      </c>
      <c r="BF690" s="215">
        <f>IF(N690="snížená",J690,0)</f>
        <v>0</v>
      </c>
      <c r="BG690" s="215">
        <f>IF(N690="zákl. přenesená",J690,0)</f>
        <v>0</v>
      </c>
      <c r="BH690" s="215">
        <f>IF(N690="sníž. přenesená",J690,0)</f>
        <v>0</v>
      </c>
      <c r="BI690" s="215">
        <f>IF(N690="nulová",J690,0)</f>
        <v>0</v>
      </c>
      <c r="BJ690" s="25" t="s">
        <v>86</v>
      </c>
      <c r="BK690" s="215">
        <f>ROUND(I690*H690,2)</f>
        <v>0</v>
      </c>
      <c r="BL690" s="25" t="s">
        <v>203</v>
      </c>
      <c r="BM690" s="25" t="s">
        <v>1178</v>
      </c>
    </row>
    <row r="691" spans="2:65" s="1" customFormat="1" ht="54">
      <c r="B691" s="43"/>
      <c r="C691" s="65"/>
      <c r="D691" s="216" t="s">
        <v>189</v>
      </c>
      <c r="E691" s="65"/>
      <c r="F691" s="217" t="s">
        <v>1150</v>
      </c>
      <c r="G691" s="65"/>
      <c r="H691" s="65"/>
      <c r="I691" s="174"/>
      <c r="J691" s="65"/>
      <c r="K691" s="65"/>
      <c r="L691" s="63"/>
      <c r="M691" s="218"/>
      <c r="N691" s="44"/>
      <c r="O691" s="44"/>
      <c r="P691" s="44"/>
      <c r="Q691" s="44"/>
      <c r="R691" s="44"/>
      <c r="S691" s="44"/>
      <c r="T691" s="80"/>
      <c r="AT691" s="25" t="s">
        <v>189</v>
      </c>
      <c r="AU691" s="25" t="s">
        <v>88</v>
      </c>
    </row>
    <row r="692" spans="2:65" s="1" customFormat="1" ht="22.5" customHeight="1">
      <c r="B692" s="43"/>
      <c r="C692" s="204" t="s">
        <v>1179</v>
      </c>
      <c r="D692" s="204" t="s">
        <v>182</v>
      </c>
      <c r="E692" s="205" t="s">
        <v>1180</v>
      </c>
      <c r="F692" s="206" t="s">
        <v>1181</v>
      </c>
      <c r="G692" s="207" t="s">
        <v>846</v>
      </c>
      <c r="H692" s="208">
        <v>3</v>
      </c>
      <c r="I692" s="209"/>
      <c r="J692" s="210">
        <f>ROUND(I692*H692,2)</f>
        <v>0</v>
      </c>
      <c r="K692" s="206" t="s">
        <v>364</v>
      </c>
      <c r="L692" s="63"/>
      <c r="M692" s="211" t="s">
        <v>34</v>
      </c>
      <c r="N692" s="212" t="s">
        <v>49</v>
      </c>
      <c r="O692" s="44"/>
      <c r="P692" s="213">
        <f>O692*H692</f>
        <v>0</v>
      </c>
      <c r="Q692" s="213">
        <v>0</v>
      </c>
      <c r="R692" s="213">
        <f>Q692*H692</f>
        <v>0</v>
      </c>
      <c r="S692" s="213">
        <v>0</v>
      </c>
      <c r="T692" s="214">
        <f>S692*H692</f>
        <v>0</v>
      </c>
      <c r="AR692" s="25" t="s">
        <v>203</v>
      </c>
      <c r="AT692" s="25" t="s">
        <v>182</v>
      </c>
      <c r="AU692" s="25" t="s">
        <v>88</v>
      </c>
      <c r="AY692" s="25" t="s">
        <v>179</v>
      </c>
      <c r="BE692" s="215">
        <f>IF(N692="základní",J692,0)</f>
        <v>0</v>
      </c>
      <c r="BF692" s="215">
        <f>IF(N692="snížená",J692,0)</f>
        <v>0</v>
      </c>
      <c r="BG692" s="215">
        <f>IF(N692="zákl. přenesená",J692,0)</f>
        <v>0</v>
      </c>
      <c r="BH692" s="215">
        <f>IF(N692="sníž. přenesená",J692,0)</f>
        <v>0</v>
      </c>
      <c r="BI692" s="215">
        <f>IF(N692="nulová",J692,0)</f>
        <v>0</v>
      </c>
      <c r="BJ692" s="25" t="s">
        <v>86</v>
      </c>
      <c r="BK692" s="215">
        <f>ROUND(I692*H692,2)</f>
        <v>0</v>
      </c>
      <c r="BL692" s="25" t="s">
        <v>203</v>
      </c>
      <c r="BM692" s="25" t="s">
        <v>1182</v>
      </c>
    </row>
    <row r="693" spans="2:65" s="1" customFormat="1" ht="54">
      <c r="B693" s="43"/>
      <c r="C693" s="65"/>
      <c r="D693" s="216" t="s">
        <v>189</v>
      </c>
      <c r="E693" s="65"/>
      <c r="F693" s="217" t="s">
        <v>1150</v>
      </c>
      <c r="G693" s="65"/>
      <c r="H693" s="65"/>
      <c r="I693" s="174"/>
      <c r="J693" s="65"/>
      <c r="K693" s="65"/>
      <c r="L693" s="63"/>
      <c r="M693" s="218"/>
      <c r="N693" s="44"/>
      <c r="O693" s="44"/>
      <c r="P693" s="44"/>
      <c r="Q693" s="44"/>
      <c r="R693" s="44"/>
      <c r="S693" s="44"/>
      <c r="T693" s="80"/>
      <c r="AT693" s="25" t="s">
        <v>189</v>
      </c>
      <c r="AU693" s="25" t="s">
        <v>88</v>
      </c>
    </row>
    <row r="694" spans="2:65" s="1" customFormat="1" ht="22.5" customHeight="1">
      <c r="B694" s="43"/>
      <c r="C694" s="204" t="s">
        <v>1183</v>
      </c>
      <c r="D694" s="204" t="s">
        <v>182</v>
      </c>
      <c r="E694" s="205" t="s">
        <v>1184</v>
      </c>
      <c r="F694" s="206" t="s">
        <v>1185</v>
      </c>
      <c r="G694" s="207" t="s">
        <v>846</v>
      </c>
      <c r="H694" s="208">
        <v>1</v>
      </c>
      <c r="I694" s="209"/>
      <c r="J694" s="210">
        <f>ROUND(I694*H694,2)</f>
        <v>0</v>
      </c>
      <c r="K694" s="206" t="s">
        <v>364</v>
      </c>
      <c r="L694" s="63"/>
      <c r="M694" s="211" t="s">
        <v>34</v>
      </c>
      <c r="N694" s="212" t="s">
        <v>49</v>
      </c>
      <c r="O694" s="44"/>
      <c r="P694" s="213">
        <f>O694*H694</f>
        <v>0</v>
      </c>
      <c r="Q694" s="213">
        <v>0</v>
      </c>
      <c r="R694" s="213">
        <f>Q694*H694</f>
        <v>0</v>
      </c>
      <c r="S694" s="213">
        <v>0</v>
      </c>
      <c r="T694" s="214">
        <f>S694*H694</f>
        <v>0</v>
      </c>
      <c r="AR694" s="25" t="s">
        <v>203</v>
      </c>
      <c r="AT694" s="25" t="s">
        <v>182</v>
      </c>
      <c r="AU694" s="25" t="s">
        <v>88</v>
      </c>
      <c r="AY694" s="25" t="s">
        <v>179</v>
      </c>
      <c r="BE694" s="215">
        <f>IF(N694="základní",J694,0)</f>
        <v>0</v>
      </c>
      <c r="BF694" s="215">
        <f>IF(N694="snížená",J694,0)</f>
        <v>0</v>
      </c>
      <c r="BG694" s="215">
        <f>IF(N694="zákl. přenesená",J694,0)</f>
        <v>0</v>
      </c>
      <c r="BH694" s="215">
        <f>IF(N694="sníž. přenesená",J694,0)</f>
        <v>0</v>
      </c>
      <c r="BI694" s="215">
        <f>IF(N694="nulová",J694,0)</f>
        <v>0</v>
      </c>
      <c r="BJ694" s="25" t="s">
        <v>86</v>
      </c>
      <c r="BK694" s="215">
        <f>ROUND(I694*H694,2)</f>
        <v>0</v>
      </c>
      <c r="BL694" s="25" t="s">
        <v>203</v>
      </c>
      <c r="BM694" s="25" t="s">
        <v>1186</v>
      </c>
    </row>
    <row r="695" spans="2:65" s="1" customFormat="1" ht="54">
      <c r="B695" s="43"/>
      <c r="C695" s="65"/>
      <c r="D695" s="216" t="s">
        <v>189</v>
      </c>
      <c r="E695" s="65"/>
      <c r="F695" s="217" t="s">
        <v>1150</v>
      </c>
      <c r="G695" s="65"/>
      <c r="H695" s="65"/>
      <c r="I695" s="174"/>
      <c r="J695" s="65"/>
      <c r="K695" s="65"/>
      <c r="L695" s="63"/>
      <c r="M695" s="218"/>
      <c r="N695" s="44"/>
      <c r="O695" s="44"/>
      <c r="P695" s="44"/>
      <c r="Q695" s="44"/>
      <c r="R695" s="44"/>
      <c r="S695" s="44"/>
      <c r="T695" s="80"/>
      <c r="AT695" s="25" t="s">
        <v>189</v>
      </c>
      <c r="AU695" s="25" t="s">
        <v>88</v>
      </c>
    </row>
    <row r="696" spans="2:65" s="1" customFormat="1" ht="31.5" customHeight="1">
      <c r="B696" s="43"/>
      <c r="C696" s="204" t="s">
        <v>1187</v>
      </c>
      <c r="D696" s="204" t="s">
        <v>182</v>
      </c>
      <c r="E696" s="205" t="s">
        <v>1188</v>
      </c>
      <c r="F696" s="206" t="s">
        <v>1189</v>
      </c>
      <c r="G696" s="207" t="s">
        <v>846</v>
      </c>
      <c r="H696" s="208">
        <v>20</v>
      </c>
      <c r="I696" s="209"/>
      <c r="J696" s="210">
        <f>ROUND(I696*H696,2)</f>
        <v>0</v>
      </c>
      <c r="K696" s="206" t="s">
        <v>364</v>
      </c>
      <c r="L696" s="63"/>
      <c r="M696" s="211" t="s">
        <v>34</v>
      </c>
      <c r="N696" s="212" t="s">
        <v>49</v>
      </c>
      <c r="O696" s="44"/>
      <c r="P696" s="213">
        <f>O696*H696</f>
        <v>0</v>
      </c>
      <c r="Q696" s="213">
        <v>0</v>
      </c>
      <c r="R696" s="213">
        <f>Q696*H696</f>
        <v>0</v>
      </c>
      <c r="S696" s="213">
        <v>0</v>
      </c>
      <c r="T696" s="214">
        <f>S696*H696</f>
        <v>0</v>
      </c>
      <c r="AR696" s="25" t="s">
        <v>203</v>
      </c>
      <c r="AT696" s="25" t="s">
        <v>182</v>
      </c>
      <c r="AU696" s="25" t="s">
        <v>88</v>
      </c>
      <c r="AY696" s="25" t="s">
        <v>179</v>
      </c>
      <c r="BE696" s="215">
        <f>IF(N696="základní",J696,0)</f>
        <v>0</v>
      </c>
      <c r="BF696" s="215">
        <f>IF(N696="snížená",J696,0)</f>
        <v>0</v>
      </c>
      <c r="BG696" s="215">
        <f>IF(N696="zákl. přenesená",J696,0)</f>
        <v>0</v>
      </c>
      <c r="BH696" s="215">
        <f>IF(N696="sníž. přenesená",J696,0)</f>
        <v>0</v>
      </c>
      <c r="BI696" s="215">
        <f>IF(N696="nulová",J696,0)</f>
        <v>0</v>
      </c>
      <c r="BJ696" s="25" t="s">
        <v>86</v>
      </c>
      <c r="BK696" s="215">
        <f>ROUND(I696*H696,2)</f>
        <v>0</v>
      </c>
      <c r="BL696" s="25" t="s">
        <v>203</v>
      </c>
      <c r="BM696" s="25" t="s">
        <v>1190</v>
      </c>
    </row>
    <row r="697" spans="2:65" s="1" customFormat="1" ht="54">
      <c r="B697" s="43"/>
      <c r="C697" s="65"/>
      <c r="D697" s="216" t="s">
        <v>189</v>
      </c>
      <c r="E697" s="65"/>
      <c r="F697" s="217" t="s">
        <v>1150</v>
      </c>
      <c r="G697" s="65"/>
      <c r="H697" s="65"/>
      <c r="I697" s="174"/>
      <c r="J697" s="65"/>
      <c r="K697" s="65"/>
      <c r="L697" s="63"/>
      <c r="M697" s="218"/>
      <c r="N697" s="44"/>
      <c r="O697" s="44"/>
      <c r="P697" s="44"/>
      <c r="Q697" s="44"/>
      <c r="R697" s="44"/>
      <c r="S697" s="44"/>
      <c r="T697" s="80"/>
      <c r="AT697" s="25" t="s">
        <v>189</v>
      </c>
      <c r="AU697" s="25" t="s">
        <v>88</v>
      </c>
    </row>
    <row r="698" spans="2:65" s="1" customFormat="1" ht="31.5" customHeight="1">
      <c r="B698" s="43"/>
      <c r="C698" s="204" t="s">
        <v>1191</v>
      </c>
      <c r="D698" s="204" t="s">
        <v>182</v>
      </c>
      <c r="E698" s="205" t="s">
        <v>1192</v>
      </c>
      <c r="F698" s="206" t="s">
        <v>1193</v>
      </c>
      <c r="G698" s="207" t="s">
        <v>846</v>
      </c>
      <c r="H698" s="208">
        <v>8</v>
      </c>
      <c r="I698" s="209"/>
      <c r="J698" s="210">
        <f>ROUND(I698*H698,2)</f>
        <v>0</v>
      </c>
      <c r="K698" s="206" t="s">
        <v>364</v>
      </c>
      <c r="L698" s="63"/>
      <c r="M698" s="211" t="s">
        <v>34</v>
      </c>
      <c r="N698" s="212" t="s">
        <v>49</v>
      </c>
      <c r="O698" s="44"/>
      <c r="P698" s="213">
        <f>O698*H698</f>
        <v>0</v>
      </c>
      <c r="Q698" s="213">
        <v>0</v>
      </c>
      <c r="R698" s="213">
        <f>Q698*H698</f>
        <v>0</v>
      </c>
      <c r="S698" s="213">
        <v>0</v>
      </c>
      <c r="T698" s="214">
        <f>S698*H698</f>
        <v>0</v>
      </c>
      <c r="AR698" s="25" t="s">
        <v>203</v>
      </c>
      <c r="AT698" s="25" t="s">
        <v>182</v>
      </c>
      <c r="AU698" s="25" t="s">
        <v>88</v>
      </c>
      <c r="AY698" s="25" t="s">
        <v>179</v>
      </c>
      <c r="BE698" s="215">
        <f>IF(N698="základní",J698,0)</f>
        <v>0</v>
      </c>
      <c r="BF698" s="215">
        <f>IF(N698="snížená",J698,0)</f>
        <v>0</v>
      </c>
      <c r="BG698" s="215">
        <f>IF(N698="zákl. přenesená",J698,0)</f>
        <v>0</v>
      </c>
      <c r="BH698" s="215">
        <f>IF(N698="sníž. přenesená",J698,0)</f>
        <v>0</v>
      </c>
      <c r="BI698" s="215">
        <f>IF(N698="nulová",J698,0)</f>
        <v>0</v>
      </c>
      <c r="BJ698" s="25" t="s">
        <v>86</v>
      </c>
      <c r="BK698" s="215">
        <f>ROUND(I698*H698,2)</f>
        <v>0</v>
      </c>
      <c r="BL698" s="25" t="s">
        <v>203</v>
      </c>
      <c r="BM698" s="25" t="s">
        <v>1194</v>
      </c>
    </row>
    <row r="699" spans="2:65" s="1" customFormat="1" ht="54">
      <c r="B699" s="43"/>
      <c r="C699" s="65"/>
      <c r="D699" s="216" t="s">
        <v>189</v>
      </c>
      <c r="E699" s="65"/>
      <c r="F699" s="217" t="s">
        <v>1150</v>
      </c>
      <c r="G699" s="65"/>
      <c r="H699" s="65"/>
      <c r="I699" s="174"/>
      <c r="J699" s="65"/>
      <c r="K699" s="65"/>
      <c r="L699" s="63"/>
      <c r="M699" s="218"/>
      <c r="N699" s="44"/>
      <c r="O699" s="44"/>
      <c r="P699" s="44"/>
      <c r="Q699" s="44"/>
      <c r="R699" s="44"/>
      <c r="S699" s="44"/>
      <c r="T699" s="80"/>
      <c r="AT699" s="25" t="s">
        <v>189</v>
      </c>
      <c r="AU699" s="25" t="s">
        <v>88</v>
      </c>
    </row>
    <row r="700" spans="2:65" s="1" customFormat="1" ht="22.5" customHeight="1">
      <c r="B700" s="43"/>
      <c r="C700" s="204" t="s">
        <v>1195</v>
      </c>
      <c r="D700" s="204" t="s">
        <v>182</v>
      </c>
      <c r="E700" s="205" t="s">
        <v>1196</v>
      </c>
      <c r="F700" s="206" t="s">
        <v>1197</v>
      </c>
      <c r="G700" s="207" t="s">
        <v>846</v>
      </c>
      <c r="H700" s="208">
        <v>4</v>
      </c>
      <c r="I700" s="209"/>
      <c r="J700" s="210">
        <f>ROUND(I700*H700,2)</f>
        <v>0</v>
      </c>
      <c r="K700" s="206" t="s">
        <v>364</v>
      </c>
      <c r="L700" s="63"/>
      <c r="M700" s="211" t="s">
        <v>34</v>
      </c>
      <c r="N700" s="212" t="s">
        <v>49</v>
      </c>
      <c r="O700" s="44"/>
      <c r="P700" s="213">
        <f>O700*H700</f>
        <v>0</v>
      </c>
      <c r="Q700" s="213">
        <v>0</v>
      </c>
      <c r="R700" s="213">
        <f>Q700*H700</f>
        <v>0</v>
      </c>
      <c r="S700" s="213">
        <v>0</v>
      </c>
      <c r="T700" s="214">
        <f>S700*H700</f>
        <v>0</v>
      </c>
      <c r="AR700" s="25" t="s">
        <v>203</v>
      </c>
      <c r="AT700" s="25" t="s">
        <v>182</v>
      </c>
      <c r="AU700" s="25" t="s">
        <v>88</v>
      </c>
      <c r="AY700" s="25" t="s">
        <v>179</v>
      </c>
      <c r="BE700" s="215">
        <f>IF(N700="základní",J700,0)</f>
        <v>0</v>
      </c>
      <c r="BF700" s="215">
        <f>IF(N700="snížená",J700,0)</f>
        <v>0</v>
      </c>
      <c r="BG700" s="215">
        <f>IF(N700="zákl. přenesená",J700,0)</f>
        <v>0</v>
      </c>
      <c r="BH700" s="215">
        <f>IF(N700="sníž. přenesená",J700,0)</f>
        <v>0</v>
      </c>
      <c r="BI700" s="215">
        <f>IF(N700="nulová",J700,0)</f>
        <v>0</v>
      </c>
      <c r="BJ700" s="25" t="s">
        <v>86</v>
      </c>
      <c r="BK700" s="215">
        <f>ROUND(I700*H700,2)</f>
        <v>0</v>
      </c>
      <c r="BL700" s="25" t="s">
        <v>203</v>
      </c>
      <c r="BM700" s="25" t="s">
        <v>1198</v>
      </c>
    </row>
    <row r="701" spans="2:65" s="1" customFormat="1" ht="54">
      <c r="B701" s="43"/>
      <c r="C701" s="65"/>
      <c r="D701" s="216" t="s">
        <v>189</v>
      </c>
      <c r="E701" s="65"/>
      <c r="F701" s="217" t="s">
        <v>1150</v>
      </c>
      <c r="G701" s="65"/>
      <c r="H701" s="65"/>
      <c r="I701" s="174"/>
      <c r="J701" s="65"/>
      <c r="K701" s="65"/>
      <c r="L701" s="63"/>
      <c r="M701" s="218"/>
      <c r="N701" s="44"/>
      <c r="O701" s="44"/>
      <c r="P701" s="44"/>
      <c r="Q701" s="44"/>
      <c r="R701" s="44"/>
      <c r="S701" s="44"/>
      <c r="T701" s="80"/>
      <c r="AT701" s="25" t="s">
        <v>189</v>
      </c>
      <c r="AU701" s="25" t="s">
        <v>88</v>
      </c>
    </row>
    <row r="702" spans="2:65" s="1" customFormat="1" ht="22.5" customHeight="1">
      <c r="B702" s="43"/>
      <c r="C702" s="204" t="s">
        <v>1199</v>
      </c>
      <c r="D702" s="204" t="s">
        <v>182</v>
      </c>
      <c r="E702" s="205" t="s">
        <v>1200</v>
      </c>
      <c r="F702" s="206" t="s">
        <v>1201</v>
      </c>
      <c r="G702" s="207" t="s">
        <v>846</v>
      </c>
      <c r="H702" s="208">
        <v>2</v>
      </c>
      <c r="I702" s="209"/>
      <c r="J702" s="210">
        <f>ROUND(I702*H702,2)</f>
        <v>0</v>
      </c>
      <c r="K702" s="206" t="s">
        <v>364</v>
      </c>
      <c r="L702" s="63"/>
      <c r="M702" s="211" t="s">
        <v>34</v>
      </c>
      <c r="N702" s="212" t="s">
        <v>49</v>
      </c>
      <c r="O702" s="44"/>
      <c r="P702" s="213">
        <f>O702*H702</f>
        <v>0</v>
      </c>
      <c r="Q702" s="213">
        <v>0</v>
      </c>
      <c r="R702" s="213">
        <f>Q702*H702</f>
        <v>0</v>
      </c>
      <c r="S702" s="213">
        <v>0</v>
      </c>
      <c r="T702" s="214">
        <f>S702*H702</f>
        <v>0</v>
      </c>
      <c r="AR702" s="25" t="s">
        <v>203</v>
      </c>
      <c r="AT702" s="25" t="s">
        <v>182</v>
      </c>
      <c r="AU702" s="25" t="s">
        <v>88</v>
      </c>
      <c r="AY702" s="25" t="s">
        <v>179</v>
      </c>
      <c r="BE702" s="215">
        <f>IF(N702="základní",J702,0)</f>
        <v>0</v>
      </c>
      <c r="BF702" s="215">
        <f>IF(N702="snížená",J702,0)</f>
        <v>0</v>
      </c>
      <c r="BG702" s="215">
        <f>IF(N702="zákl. přenesená",J702,0)</f>
        <v>0</v>
      </c>
      <c r="BH702" s="215">
        <f>IF(N702="sníž. přenesená",J702,0)</f>
        <v>0</v>
      </c>
      <c r="BI702" s="215">
        <f>IF(N702="nulová",J702,0)</f>
        <v>0</v>
      </c>
      <c r="BJ702" s="25" t="s">
        <v>86</v>
      </c>
      <c r="BK702" s="215">
        <f>ROUND(I702*H702,2)</f>
        <v>0</v>
      </c>
      <c r="BL702" s="25" t="s">
        <v>203</v>
      </c>
      <c r="BM702" s="25" t="s">
        <v>1202</v>
      </c>
    </row>
    <row r="703" spans="2:65" s="1" customFormat="1" ht="54">
      <c r="B703" s="43"/>
      <c r="C703" s="65"/>
      <c r="D703" s="216" t="s">
        <v>189</v>
      </c>
      <c r="E703" s="65"/>
      <c r="F703" s="217" t="s">
        <v>1150</v>
      </c>
      <c r="G703" s="65"/>
      <c r="H703" s="65"/>
      <c r="I703" s="174"/>
      <c r="J703" s="65"/>
      <c r="K703" s="65"/>
      <c r="L703" s="63"/>
      <c r="M703" s="218"/>
      <c r="N703" s="44"/>
      <c r="O703" s="44"/>
      <c r="P703" s="44"/>
      <c r="Q703" s="44"/>
      <c r="R703" s="44"/>
      <c r="S703" s="44"/>
      <c r="T703" s="80"/>
      <c r="AT703" s="25" t="s">
        <v>189</v>
      </c>
      <c r="AU703" s="25" t="s">
        <v>88</v>
      </c>
    </row>
    <row r="704" spans="2:65" s="1" customFormat="1" ht="22.5" customHeight="1">
      <c r="B704" s="43"/>
      <c r="C704" s="204" t="s">
        <v>1203</v>
      </c>
      <c r="D704" s="204" t="s">
        <v>182</v>
      </c>
      <c r="E704" s="205" t="s">
        <v>1204</v>
      </c>
      <c r="F704" s="206" t="s">
        <v>1205</v>
      </c>
      <c r="G704" s="207" t="s">
        <v>846</v>
      </c>
      <c r="H704" s="208">
        <v>1</v>
      </c>
      <c r="I704" s="209"/>
      <c r="J704" s="210">
        <f>ROUND(I704*H704,2)</f>
        <v>0</v>
      </c>
      <c r="K704" s="206" t="s">
        <v>364</v>
      </c>
      <c r="L704" s="63"/>
      <c r="M704" s="211" t="s">
        <v>34</v>
      </c>
      <c r="N704" s="212" t="s">
        <v>49</v>
      </c>
      <c r="O704" s="44"/>
      <c r="P704" s="213">
        <f>O704*H704</f>
        <v>0</v>
      </c>
      <c r="Q704" s="213">
        <v>0</v>
      </c>
      <c r="R704" s="213">
        <f>Q704*H704</f>
        <v>0</v>
      </c>
      <c r="S704" s="213">
        <v>0</v>
      </c>
      <c r="T704" s="214">
        <f>S704*H704</f>
        <v>0</v>
      </c>
      <c r="AR704" s="25" t="s">
        <v>203</v>
      </c>
      <c r="AT704" s="25" t="s">
        <v>182</v>
      </c>
      <c r="AU704" s="25" t="s">
        <v>88</v>
      </c>
      <c r="AY704" s="25" t="s">
        <v>179</v>
      </c>
      <c r="BE704" s="215">
        <f>IF(N704="základní",J704,0)</f>
        <v>0</v>
      </c>
      <c r="BF704" s="215">
        <f>IF(N704="snížená",J704,0)</f>
        <v>0</v>
      </c>
      <c r="BG704" s="215">
        <f>IF(N704="zákl. přenesená",J704,0)</f>
        <v>0</v>
      </c>
      <c r="BH704" s="215">
        <f>IF(N704="sníž. přenesená",J704,0)</f>
        <v>0</v>
      </c>
      <c r="BI704" s="215">
        <f>IF(N704="nulová",J704,0)</f>
        <v>0</v>
      </c>
      <c r="BJ704" s="25" t="s">
        <v>86</v>
      </c>
      <c r="BK704" s="215">
        <f>ROUND(I704*H704,2)</f>
        <v>0</v>
      </c>
      <c r="BL704" s="25" t="s">
        <v>203</v>
      </c>
      <c r="BM704" s="25" t="s">
        <v>1206</v>
      </c>
    </row>
    <row r="705" spans="2:65" s="1" customFormat="1" ht="54">
      <c r="B705" s="43"/>
      <c r="C705" s="65"/>
      <c r="D705" s="216" t="s">
        <v>189</v>
      </c>
      <c r="E705" s="65"/>
      <c r="F705" s="217" t="s">
        <v>1150</v>
      </c>
      <c r="G705" s="65"/>
      <c r="H705" s="65"/>
      <c r="I705" s="174"/>
      <c r="J705" s="65"/>
      <c r="K705" s="65"/>
      <c r="L705" s="63"/>
      <c r="M705" s="218"/>
      <c r="N705" s="44"/>
      <c r="O705" s="44"/>
      <c r="P705" s="44"/>
      <c r="Q705" s="44"/>
      <c r="R705" s="44"/>
      <c r="S705" s="44"/>
      <c r="T705" s="80"/>
      <c r="AT705" s="25" t="s">
        <v>189</v>
      </c>
      <c r="AU705" s="25" t="s">
        <v>88</v>
      </c>
    </row>
    <row r="706" spans="2:65" s="1" customFormat="1" ht="22.5" customHeight="1">
      <c r="B706" s="43"/>
      <c r="C706" s="204" t="s">
        <v>1207</v>
      </c>
      <c r="D706" s="204" t="s">
        <v>182</v>
      </c>
      <c r="E706" s="205" t="s">
        <v>1208</v>
      </c>
      <c r="F706" s="206" t="s">
        <v>1209</v>
      </c>
      <c r="G706" s="207" t="s">
        <v>846</v>
      </c>
      <c r="H706" s="208">
        <v>1</v>
      </c>
      <c r="I706" s="209"/>
      <c r="J706" s="210">
        <f>ROUND(I706*H706,2)</f>
        <v>0</v>
      </c>
      <c r="K706" s="206" t="s">
        <v>364</v>
      </c>
      <c r="L706" s="63"/>
      <c r="M706" s="211" t="s">
        <v>34</v>
      </c>
      <c r="N706" s="212" t="s">
        <v>49</v>
      </c>
      <c r="O706" s="44"/>
      <c r="P706" s="213">
        <f>O706*H706</f>
        <v>0</v>
      </c>
      <c r="Q706" s="213">
        <v>0</v>
      </c>
      <c r="R706" s="213">
        <f>Q706*H706</f>
        <v>0</v>
      </c>
      <c r="S706" s="213">
        <v>0</v>
      </c>
      <c r="T706" s="214">
        <f>S706*H706</f>
        <v>0</v>
      </c>
      <c r="AR706" s="25" t="s">
        <v>203</v>
      </c>
      <c r="AT706" s="25" t="s">
        <v>182</v>
      </c>
      <c r="AU706" s="25" t="s">
        <v>88</v>
      </c>
      <c r="AY706" s="25" t="s">
        <v>179</v>
      </c>
      <c r="BE706" s="215">
        <f>IF(N706="základní",J706,0)</f>
        <v>0</v>
      </c>
      <c r="BF706" s="215">
        <f>IF(N706="snížená",J706,0)</f>
        <v>0</v>
      </c>
      <c r="BG706" s="215">
        <f>IF(N706="zákl. přenesená",J706,0)</f>
        <v>0</v>
      </c>
      <c r="BH706" s="215">
        <f>IF(N706="sníž. přenesená",J706,0)</f>
        <v>0</v>
      </c>
      <c r="BI706" s="215">
        <f>IF(N706="nulová",J706,0)</f>
        <v>0</v>
      </c>
      <c r="BJ706" s="25" t="s">
        <v>86</v>
      </c>
      <c r="BK706" s="215">
        <f>ROUND(I706*H706,2)</f>
        <v>0</v>
      </c>
      <c r="BL706" s="25" t="s">
        <v>203</v>
      </c>
      <c r="BM706" s="25" t="s">
        <v>1210</v>
      </c>
    </row>
    <row r="707" spans="2:65" s="1" customFormat="1" ht="54">
      <c r="B707" s="43"/>
      <c r="C707" s="65"/>
      <c r="D707" s="216" t="s">
        <v>189</v>
      </c>
      <c r="E707" s="65"/>
      <c r="F707" s="217" t="s">
        <v>1150</v>
      </c>
      <c r="G707" s="65"/>
      <c r="H707" s="65"/>
      <c r="I707" s="174"/>
      <c r="J707" s="65"/>
      <c r="K707" s="65"/>
      <c r="L707" s="63"/>
      <c r="M707" s="218"/>
      <c r="N707" s="44"/>
      <c r="O707" s="44"/>
      <c r="P707" s="44"/>
      <c r="Q707" s="44"/>
      <c r="R707" s="44"/>
      <c r="S707" s="44"/>
      <c r="T707" s="80"/>
      <c r="AT707" s="25" t="s">
        <v>189</v>
      </c>
      <c r="AU707" s="25" t="s">
        <v>88</v>
      </c>
    </row>
    <row r="708" spans="2:65" s="1" customFormat="1" ht="31.5" customHeight="1">
      <c r="B708" s="43"/>
      <c r="C708" s="204" t="s">
        <v>1211</v>
      </c>
      <c r="D708" s="204" t="s">
        <v>182</v>
      </c>
      <c r="E708" s="205" t="s">
        <v>1212</v>
      </c>
      <c r="F708" s="206" t="s">
        <v>1213</v>
      </c>
      <c r="G708" s="207" t="s">
        <v>846</v>
      </c>
      <c r="H708" s="208">
        <v>1</v>
      </c>
      <c r="I708" s="209"/>
      <c r="J708" s="210">
        <f>ROUND(I708*H708,2)</f>
        <v>0</v>
      </c>
      <c r="K708" s="206" t="s">
        <v>364</v>
      </c>
      <c r="L708" s="63"/>
      <c r="M708" s="211" t="s">
        <v>34</v>
      </c>
      <c r="N708" s="212" t="s">
        <v>49</v>
      </c>
      <c r="O708" s="44"/>
      <c r="P708" s="213">
        <f>O708*H708</f>
        <v>0</v>
      </c>
      <c r="Q708" s="213">
        <v>0</v>
      </c>
      <c r="R708" s="213">
        <f>Q708*H708</f>
        <v>0</v>
      </c>
      <c r="S708" s="213">
        <v>0</v>
      </c>
      <c r="T708" s="214">
        <f>S708*H708</f>
        <v>0</v>
      </c>
      <c r="AR708" s="25" t="s">
        <v>203</v>
      </c>
      <c r="AT708" s="25" t="s">
        <v>182</v>
      </c>
      <c r="AU708" s="25" t="s">
        <v>88</v>
      </c>
      <c r="AY708" s="25" t="s">
        <v>179</v>
      </c>
      <c r="BE708" s="215">
        <f>IF(N708="základní",J708,0)</f>
        <v>0</v>
      </c>
      <c r="BF708" s="215">
        <f>IF(N708="snížená",J708,0)</f>
        <v>0</v>
      </c>
      <c r="BG708" s="215">
        <f>IF(N708="zákl. přenesená",J708,0)</f>
        <v>0</v>
      </c>
      <c r="BH708" s="215">
        <f>IF(N708="sníž. přenesená",J708,0)</f>
        <v>0</v>
      </c>
      <c r="BI708" s="215">
        <f>IF(N708="nulová",J708,0)</f>
        <v>0</v>
      </c>
      <c r="BJ708" s="25" t="s">
        <v>86</v>
      </c>
      <c r="BK708" s="215">
        <f>ROUND(I708*H708,2)</f>
        <v>0</v>
      </c>
      <c r="BL708" s="25" t="s">
        <v>203</v>
      </c>
      <c r="BM708" s="25" t="s">
        <v>1214</v>
      </c>
    </row>
    <row r="709" spans="2:65" s="1" customFormat="1" ht="54">
      <c r="B709" s="43"/>
      <c r="C709" s="65"/>
      <c r="D709" s="216" t="s">
        <v>189</v>
      </c>
      <c r="E709" s="65"/>
      <c r="F709" s="217" t="s">
        <v>1150</v>
      </c>
      <c r="G709" s="65"/>
      <c r="H709" s="65"/>
      <c r="I709" s="174"/>
      <c r="J709" s="65"/>
      <c r="K709" s="65"/>
      <c r="L709" s="63"/>
      <c r="M709" s="218"/>
      <c r="N709" s="44"/>
      <c r="O709" s="44"/>
      <c r="P709" s="44"/>
      <c r="Q709" s="44"/>
      <c r="R709" s="44"/>
      <c r="S709" s="44"/>
      <c r="T709" s="80"/>
      <c r="AT709" s="25" t="s">
        <v>189</v>
      </c>
      <c r="AU709" s="25" t="s">
        <v>88</v>
      </c>
    </row>
    <row r="710" spans="2:65" s="1" customFormat="1" ht="22.5" customHeight="1">
      <c r="B710" s="43"/>
      <c r="C710" s="204" t="s">
        <v>1215</v>
      </c>
      <c r="D710" s="204" t="s">
        <v>182</v>
      </c>
      <c r="E710" s="205" t="s">
        <v>1216</v>
      </c>
      <c r="F710" s="206" t="s">
        <v>1217</v>
      </c>
      <c r="G710" s="207" t="s">
        <v>846</v>
      </c>
      <c r="H710" s="208">
        <v>1</v>
      </c>
      <c r="I710" s="209"/>
      <c r="J710" s="210">
        <f>ROUND(I710*H710,2)</f>
        <v>0</v>
      </c>
      <c r="K710" s="206" t="s">
        <v>364</v>
      </c>
      <c r="L710" s="63"/>
      <c r="M710" s="211" t="s">
        <v>34</v>
      </c>
      <c r="N710" s="212" t="s">
        <v>49</v>
      </c>
      <c r="O710" s="44"/>
      <c r="P710" s="213">
        <f>O710*H710</f>
        <v>0</v>
      </c>
      <c r="Q710" s="213">
        <v>0</v>
      </c>
      <c r="R710" s="213">
        <f>Q710*H710</f>
        <v>0</v>
      </c>
      <c r="S710" s="213">
        <v>0</v>
      </c>
      <c r="T710" s="214">
        <f>S710*H710</f>
        <v>0</v>
      </c>
      <c r="AR710" s="25" t="s">
        <v>203</v>
      </c>
      <c r="AT710" s="25" t="s">
        <v>182</v>
      </c>
      <c r="AU710" s="25" t="s">
        <v>88</v>
      </c>
      <c r="AY710" s="25" t="s">
        <v>179</v>
      </c>
      <c r="BE710" s="215">
        <f>IF(N710="základní",J710,0)</f>
        <v>0</v>
      </c>
      <c r="BF710" s="215">
        <f>IF(N710="snížená",J710,0)</f>
        <v>0</v>
      </c>
      <c r="BG710" s="215">
        <f>IF(N710="zákl. přenesená",J710,0)</f>
        <v>0</v>
      </c>
      <c r="BH710" s="215">
        <f>IF(N710="sníž. přenesená",J710,0)</f>
        <v>0</v>
      </c>
      <c r="BI710" s="215">
        <f>IF(N710="nulová",J710,0)</f>
        <v>0</v>
      </c>
      <c r="BJ710" s="25" t="s">
        <v>86</v>
      </c>
      <c r="BK710" s="215">
        <f>ROUND(I710*H710,2)</f>
        <v>0</v>
      </c>
      <c r="BL710" s="25" t="s">
        <v>203</v>
      </c>
      <c r="BM710" s="25" t="s">
        <v>1218</v>
      </c>
    </row>
    <row r="711" spans="2:65" s="1" customFormat="1" ht="54">
      <c r="B711" s="43"/>
      <c r="C711" s="65"/>
      <c r="D711" s="216" t="s">
        <v>189</v>
      </c>
      <c r="E711" s="65"/>
      <c r="F711" s="217" t="s">
        <v>1150</v>
      </c>
      <c r="G711" s="65"/>
      <c r="H711" s="65"/>
      <c r="I711" s="174"/>
      <c r="J711" s="65"/>
      <c r="K711" s="65"/>
      <c r="L711" s="63"/>
      <c r="M711" s="218"/>
      <c r="N711" s="44"/>
      <c r="O711" s="44"/>
      <c r="P711" s="44"/>
      <c r="Q711" s="44"/>
      <c r="R711" s="44"/>
      <c r="S711" s="44"/>
      <c r="T711" s="80"/>
      <c r="AT711" s="25" t="s">
        <v>189</v>
      </c>
      <c r="AU711" s="25" t="s">
        <v>88</v>
      </c>
    </row>
    <row r="712" spans="2:65" s="1" customFormat="1" ht="22.5" customHeight="1">
      <c r="B712" s="43"/>
      <c r="C712" s="204" t="s">
        <v>1219</v>
      </c>
      <c r="D712" s="204" t="s">
        <v>182</v>
      </c>
      <c r="E712" s="205" t="s">
        <v>1220</v>
      </c>
      <c r="F712" s="206" t="s">
        <v>1221</v>
      </c>
      <c r="G712" s="207" t="s">
        <v>846</v>
      </c>
      <c r="H712" s="208">
        <v>2</v>
      </c>
      <c r="I712" s="209"/>
      <c r="J712" s="210">
        <f>ROUND(I712*H712,2)</f>
        <v>0</v>
      </c>
      <c r="K712" s="206" t="s">
        <v>364</v>
      </c>
      <c r="L712" s="63"/>
      <c r="M712" s="211" t="s">
        <v>34</v>
      </c>
      <c r="N712" s="212" t="s">
        <v>49</v>
      </c>
      <c r="O712" s="44"/>
      <c r="P712" s="213">
        <f>O712*H712</f>
        <v>0</v>
      </c>
      <c r="Q712" s="213">
        <v>0</v>
      </c>
      <c r="R712" s="213">
        <f>Q712*H712</f>
        <v>0</v>
      </c>
      <c r="S712" s="213">
        <v>0</v>
      </c>
      <c r="T712" s="214">
        <f>S712*H712</f>
        <v>0</v>
      </c>
      <c r="AR712" s="25" t="s">
        <v>203</v>
      </c>
      <c r="AT712" s="25" t="s">
        <v>182</v>
      </c>
      <c r="AU712" s="25" t="s">
        <v>88</v>
      </c>
      <c r="AY712" s="25" t="s">
        <v>179</v>
      </c>
      <c r="BE712" s="215">
        <f>IF(N712="základní",J712,0)</f>
        <v>0</v>
      </c>
      <c r="BF712" s="215">
        <f>IF(N712="snížená",J712,0)</f>
        <v>0</v>
      </c>
      <c r="BG712" s="215">
        <f>IF(N712="zákl. přenesená",J712,0)</f>
        <v>0</v>
      </c>
      <c r="BH712" s="215">
        <f>IF(N712="sníž. přenesená",J712,0)</f>
        <v>0</v>
      </c>
      <c r="BI712" s="215">
        <f>IF(N712="nulová",J712,0)</f>
        <v>0</v>
      </c>
      <c r="BJ712" s="25" t="s">
        <v>86</v>
      </c>
      <c r="BK712" s="215">
        <f>ROUND(I712*H712,2)</f>
        <v>0</v>
      </c>
      <c r="BL712" s="25" t="s">
        <v>203</v>
      </c>
      <c r="BM712" s="25" t="s">
        <v>1222</v>
      </c>
    </row>
    <row r="713" spans="2:65" s="1" customFormat="1" ht="54">
      <c r="B713" s="43"/>
      <c r="C713" s="65"/>
      <c r="D713" s="216" t="s">
        <v>189</v>
      </c>
      <c r="E713" s="65"/>
      <c r="F713" s="217" t="s">
        <v>1150</v>
      </c>
      <c r="G713" s="65"/>
      <c r="H713" s="65"/>
      <c r="I713" s="174"/>
      <c r="J713" s="65"/>
      <c r="K713" s="65"/>
      <c r="L713" s="63"/>
      <c r="M713" s="218"/>
      <c r="N713" s="44"/>
      <c r="O713" s="44"/>
      <c r="P713" s="44"/>
      <c r="Q713" s="44"/>
      <c r="R713" s="44"/>
      <c r="S713" s="44"/>
      <c r="T713" s="80"/>
      <c r="AT713" s="25" t="s">
        <v>189</v>
      </c>
      <c r="AU713" s="25" t="s">
        <v>88</v>
      </c>
    </row>
    <row r="714" spans="2:65" s="1" customFormat="1" ht="22.5" customHeight="1">
      <c r="B714" s="43"/>
      <c r="C714" s="204" t="s">
        <v>1223</v>
      </c>
      <c r="D714" s="204" t="s">
        <v>182</v>
      </c>
      <c r="E714" s="205" t="s">
        <v>1224</v>
      </c>
      <c r="F714" s="206" t="s">
        <v>1225</v>
      </c>
      <c r="G714" s="207" t="s">
        <v>846</v>
      </c>
      <c r="H714" s="208">
        <v>2</v>
      </c>
      <c r="I714" s="209"/>
      <c r="J714" s="210">
        <f>ROUND(I714*H714,2)</f>
        <v>0</v>
      </c>
      <c r="K714" s="206" t="s">
        <v>364</v>
      </c>
      <c r="L714" s="63"/>
      <c r="M714" s="211" t="s">
        <v>34</v>
      </c>
      <c r="N714" s="212" t="s">
        <v>49</v>
      </c>
      <c r="O714" s="44"/>
      <c r="P714" s="213">
        <f>O714*H714</f>
        <v>0</v>
      </c>
      <c r="Q714" s="213">
        <v>0</v>
      </c>
      <c r="R714" s="213">
        <f>Q714*H714</f>
        <v>0</v>
      </c>
      <c r="S714" s="213">
        <v>0</v>
      </c>
      <c r="T714" s="214">
        <f>S714*H714</f>
        <v>0</v>
      </c>
      <c r="AR714" s="25" t="s">
        <v>203</v>
      </c>
      <c r="AT714" s="25" t="s">
        <v>182</v>
      </c>
      <c r="AU714" s="25" t="s">
        <v>88</v>
      </c>
      <c r="AY714" s="25" t="s">
        <v>179</v>
      </c>
      <c r="BE714" s="215">
        <f>IF(N714="základní",J714,0)</f>
        <v>0</v>
      </c>
      <c r="BF714" s="215">
        <f>IF(N714="snížená",J714,0)</f>
        <v>0</v>
      </c>
      <c r="BG714" s="215">
        <f>IF(N714="zákl. přenesená",J714,0)</f>
        <v>0</v>
      </c>
      <c r="BH714" s="215">
        <f>IF(N714="sníž. přenesená",J714,0)</f>
        <v>0</v>
      </c>
      <c r="BI714" s="215">
        <f>IF(N714="nulová",J714,0)</f>
        <v>0</v>
      </c>
      <c r="BJ714" s="25" t="s">
        <v>86</v>
      </c>
      <c r="BK714" s="215">
        <f>ROUND(I714*H714,2)</f>
        <v>0</v>
      </c>
      <c r="BL714" s="25" t="s">
        <v>203</v>
      </c>
      <c r="BM714" s="25" t="s">
        <v>1226</v>
      </c>
    </row>
    <row r="715" spans="2:65" s="1" customFormat="1" ht="54">
      <c r="B715" s="43"/>
      <c r="C715" s="65"/>
      <c r="D715" s="216" t="s">
        <v>189</v>
      </c>
      <c r="E715" s="65"/>
      <c r="F715" s="217" t="s">
        <v>1150</v>
      </c>
      <c r="G715" s="65"/>
      <c r="H715" s="65"/>
      <c r="I715" s="174"/>
      <c r="J715" s="65"/>
      <c r="K715" s="65"/>
      <c r="L715" s="63"/>
      <c r="M715" s="218"/>
      <c r="N715" s="44"/>
      <c r="O715" s="44"/>
      <c r="P715" s="44"/>
      <c r="Q715" s="44"/>
      <c r="R715" s="44"/>
      <c r="S715" s="44"/>
      <c r="T715" s="80"/>
      <c r="AT715" s="25" t="s">
        <v>189</v>
      </c>
      <c r="AU715" s="25" t="s">
        <v>88</v>
      </c>
    </row>
    <row r="716" spans="2:65" s="1" customFormat="1" ht="22.5" customHeight="1">
      <c r="B716" s="43"/>
      <c r="C716" s="204" t="s">
        <v>1227</v>
      </c>
      <c r="D716" s="204" t="s">
        <v>182</v>
      </c>
      <c r="E716" s="205" t="s">
        <v>1228</v>
      </c>
      <c r="F716" s="206" t="s">
        <v>1229</v>
      </c>
      <c r="G716" s="207" t="s">
        <v>846</v>
      </c>
      <c r="H716" s="208">
        <v>1</v>
      </c>
      <c r="I716" s="209"/>
      <c r="J716" s="210">
        <f>ROUND(I716*H716,2)</f>
        <v>0</v>
      </c>
      <c r="K716" s="206" t="s">
        <v>364</v>
      </c>
      <c r="L716" s="63"/>
      <c r="M716" s="211" t="s">
        <v>34</v>
      </c>
      <c r="N716" s="212" t="s">
        <v>49</v>
      </c>
      <c r="O716" s="44"/>
      <c r="P716" s="213">
        <f>O716*H716</f>
        <v>0</v>
      </c>
      <c r="Q716" s="213">
        <v>0</v>
      </c>
      <c r="R716" s="213">
        <f>Q716*H716</f>
        <v>0</v>
      </c>
      <c r="S716" s="213">
        <v>0</v>
      </c>
      <c r="T716" s="214">
        <f>S716*H716</f>
        <v>0</v>
      </c>
      <c r="AR716" s="25" t="s">
        <v>203</v>
      </c>
      <c r="AT716" s="25" t="s">
        <v>182</v>
      </c>
      <c r="AU716" s="25" t="s">
        <v>88</v>
      </c>
      <c r="AY716" s="25" t="s">
        <v>179</v>
      </c>
      <c r="BE716" s="215">
        <f>IF(N716="základní",J716,0)</f>
        <v>0</v>
      </c>
      <c r="BF716" s="215">
        <f>IF(N716="snížená",J716,0)</f>
        <v>0</v>
      </c>
      <c r="BG716" s="215">
        <f>IF(N716="zákl. přenesená",J716,0)</f>
        <v>0</v>
      </c>
      <c r="BH716" s="215">
        <f>IF(N716="sníž. přenesená",J716,0)</f>
        <v>0</v>
      </c>
      <c r="BI716" s="215">
        <f>IF(N716="nulová",J716,0)</f>
        <v>0</v>
      </c>
      <c r="BJ716" s="25" t="s">
        <v>86</v>
      </c>
      <c r="BK716" s="215">
        <f>ROUND(I716*H716,2)</f>
        <v>0</v>
      </c>
      <c r="BL716" s="25" t="s">
        <v>203</v>
      </c>
      <c r="BM716" s="25" t="s">
        <v>1230</v>
      </c>
    </row>
    <row r="717" spans="2:65" s="1" customFormat="1" ht="54">
      <c r="B717" s="43"/>
      <c r="C717" s="65"/>
      <c r="D717" s="216" t="s">
        <v>189</v>
      </c>
      <c r="E717" s="65"/>
      <c r="F717" s="217" t="s">
        <v>1150</v>
      </c>
      <c r="G717" s="65"/>
      <c r="H717" s="65"/>
      <c r="I717" s="174"/>
      <c r="J717" s="65"/>
      <c r="K717" s="65"/>
      <c r="L717" s="63"/>
      <c r="M717" s="218"/>
      <c r="N717" s="44"/>
      <c r="O717" s="44"/>
      <c r="P717" s="44"/>
      <c r="Q717" s="44"/>
      <c r="R717" s="44"/>
      <c r="S717" s="44"/>
      <c r="T717" s="80"/>
      <c r="AT717" s="25" t="s">
        <v>189</v>
      </c>
      <c r="AU717" s="25" t="s">
        <v>88</v>
      </c>
    </row>
    <row r="718" spans="2:65" s="1" customFormat="1" ht="22.5" customHeight="1">
      <c r="B718" s="43"/>
      <c r="C718" s="204" t="s">
        <v>1231</v>
      </c>
      <c r="D718" s="204" t="s">
        <v>182</v>
      </c>
      <c r="E718" s="205" t="s">
        <v>1232</v>
      </c>
      <c r="F718" s="206" t="s">
        <v>1233</v>
      </c>
      <c r="G718" s="207" t="s">
        <v>846</v>
      </c>
      <c r="H718" s="208">
        <v>3</v>
      </c>
      <c r="I718" s="209"/>
      <c r="J718" s="210">
        <f>ROUND(I718*H718,2)</f>
        <v>0</v>
      </c>
      <c r="K718" s="206" t="s">
        <v>364</v>
      </c>
      <c r="L718" s="63"/>
      <c r="M718" s="211" t="s">
        <v>34</v>
      </c>
      <c r="N718" s="212" t="s">
        <v>49</v>
      </c>
      <c r="O718" s="44"/>
      <c r="P718" s="213">
        <f>O718*H718</f>
        <v>0</v>
      </c>
      <c r="Q718" s="213">
        <v>0</v>
      </c>
      <c r="R718" s="213">
        <f>Q718*H718</f>
        <v>0</v>
      </c>
      <c r="S718" s="213">
        <v>0</v>
      </c>
      <c r="T718" s="214">
        <f>S718*H718</f>
        <v>0</v>
      </c>
      <c r="AR718" s="25" t="s">
        <v>203</v>
      </c>
      <c r="AT718" s="25" t="s">
        <v>182</v>
      </c>
      <c r="AU718" s="25" t="s">
        <v>88</v>
      </c>
      <c r="AY718" s="25" t="s">
        <v>179</v>
      </c>
      <c r="BE718" s="215">
        <f>IF(N718="základní",J718,0)</f>
        <v>0</v>
      </c>
      <c r="BF718" s="215">
        <f>IF(N718="snížená",J718,0)</f>
        <v>0</v>
      </c>
      <c r="BG718" s="215">
        <f>IF(N718="zákl. přenesená",J718,0)</f>
        <v>0</v>
      </c>
      <c r="BH718" s="215">
        <f>IF(N718="sníž. přenesená",J718,0)</f>
        <v>0</v>
      </c>
      <c r="BI718" s="215">
        <f>IF(N718="nulová",J718,0)</f>
        <v>0</v>
      </c>
      <c r="BJ718" s="25" t="s">
        <v>86</v>
      </c>
      <c r="BK718" s="215">
        <f>ROUND(I718*H718,2)</f>
        <v>0</v>
      </c>
      <c r="BL718" s="25" t="s">
        <v>203</v>
      </c>
      <c r="BM718" s="25" t="s">
        <v>1234</v>
      </c>
    </row>
    <row r="719" spans="2:65" s="1" customFormat="1" ht="54">
      <c r="B719" s="43"/>
      <c r="C719" s="65"/>
      <c r="D719" s="216" t="s">
        <v>189</v>
      </c>
      <c r="E719" s="65"/>
      <c r="F719" s="217" t="s">
        <v>1150</v>
      </c>
      <c r="G719" s="65"/>
      <c r="H719" s="65"/>
      <c r="I719" s="174"/>
      <c r="J719" s="65"/>
      <c r="K719" s="65"/>
      <c r="L719" s="63"/>
      <c r="M719" s="218"/>
      <c r="N719" s="44"/>
      <c r="O719" s="44"/>
      <c r="P719" s="44"/>
      <c r="Q719" s="44"/>
      <c r="R719" s="44"/>
      <c r="S719" s="44"/>
      <c r="T719" s="80"/>
      <c r="AT719" s="25" t="s">
        <v>189</v>
      </c>
      <c r="AU719" s="25" t="s">
        <v>88</v>
      </c>
    </row>
    <row r="720" spans="2:65" s="1" customFormat="1" ht="22.5" customHeight="1">
      <c r="B720" s="43"/>
      <c r="C720" s="204" t="s">
        <v>1235</v>
      </c>
      <c r="D720" s="204" t="s">
        <v>182</v>
      </c>
      <c r="E720" s="205" t="s">
        <v>1236</v>
      </c>
      <c r="F720" s="206" t="s">
        <v>1237</v>
      </c>
      <c r="G720" s="207" t="s">
        <v>846</v>
      </c>
      <c r="H720" s="208">
        <v>2</v>
      </c>
      <c r="I720" s="209"/>
      <c r="J720" s="210">
        <f>ROUND(I720*H720,2)</f>
        <v>0</v>
      </c>
      <c r="K720" s="206" t="s">
        <v>364</v>
      </c>
      <c r="L720" s="63"/>
      <c r="M720" s="211" t="s">
        <v>34</v>
      </c>
      <c r="N720" s="212" t="s">
        <v>49</v>
      </c>
      <c r="O720" s="44"/>
      <c r="P720" s="213">
        <f>O720*H720</f>
        <v>0</v>
      </c>
      <c r="Q720" s="213">
        <v>0</v>
      </c>
      <c r="R720" s="213">
        <f>Q720*H720</f>
        <v>0</v>
      </c>
      <c r="S720" s="213">
        <v>0</v>
      </c>
      <c r="T720" s="214">
        <f>S720*H720</f>
        <v>0</v>
      </c>
      <c r="AR720" s="25" t="s">
        <v>203</v>
      </c>
      <c r="AT720" s="25" t="s">
        <v>182</v>
      </c>
      <c r="AU720" s="25" t="s">
        <v>88</v>
      </c>
      <c r="AY720" s="25" t="s">
        <v>179</v>
      </c>
      <c r="BE720" s="215">
        <f>IF(N720="základní",J720,0)</f>
        <v>0</v>
      </c>
      <c r="BF720" s="215">
        <f>IF(N720="snížená",J720,0)</f>
        <v>0</v>
      </c>
      <c r="BG720" s="215">
        <f>IF(N720="zákl. přenesená",J720,0)</f>
        <v>0</v>
      </c>
      <c r="BH720" s="215">
        <f>IF(N720="sníž. přenesená",J720,0)</f>
        <v>0</v>
      </c>
      <c r="BI720" s="215">
        <f>IF(N720="nulová",J720,0)</f>
        <v>0</v>
      </c>
      <c r="BJ720" s="25" t="s">
        <v>86</v>
      </c>
      <c r="BK720" s="215">
        <f>ROUND(I720*H720,2)</f>
        <v>0</v>
      </c>
      <c r="BL720" s="25" t="s">
        <v>203</v>
      </c>
      <c r="BM720" s="25" t="s">
        <v>1238</v>
      </c>
    </row>
    <row r="721" spans="2:65" s="1" customFormat="1" ht="54">
      <c r="B721" s="43"/>
      <c r="C721" s="65"/>
      <c r="D721" s="216" t="s">
        <v>189</v>
      </c>
      <c r="E721" s="65"/>
      <c r="F721" s="217" t="s">
        <v>1150</v>
      </c>
      <c r="G721" s="65"/>
      <c r="H721" s="65"/>
      <c r="I721" s="174"/>
      <c r="J721" s="65"/>
      <c r="K721" s="65"/>
      <c r="L721" s="63"/>
      <c r="M721" s="218"/>
      <c r="N721" s="44"/>
      <c r="O721" s="44"/>
      <c r="P721" s="44"/>
      <c r="Q721" s="44"/>
      <c r="R721" s="44"/>
      <c r="S721" s="44"/>
      <c r="T721" s="80"/>
      <c r="AT721" s="25" t="s">
        <v>189</v>
      </c>
      <c r="AU721" s="25" t="s">
        <v>88</v>
      </c>
    </row>
    <row r="722" spans="2:65" s="1" customFormat="1" ht="22.5" customHeight="1">
      <c r="B722" s="43"/>
      <c r="C722" s="204" t="s">
        <v>1239</v>
      </c>
      <c r="D722" s="204" t="s">
        <v>182</v>
      </c>
      <c r="E722" s="205" t="s">
        <v>1240</v>
      </c>
      <c r="F722" s="206" t="s">
        <v>1241</v>
      </c>
      <c r="G722" s="207" t="s">
        <v>846</v>
      </c>
      <c r="H722" s="208">
        <v>1</v>
      </c>
      <c r="I722" s="209"/>
      <c r="J722" s="210">
        <f>ROUND(I722*H722,2)</f>
        <v>0</v>
      </c>
      <c r="K722" s="206" t="s">
        <v>364</v>
      </c>
      <c r="L722" s="63"/>
      <c r="M722" s="211" t="s">
        <v>34</v>
      </c>
      <c r="N722" s="212" t="s">
        <v>49</v>
      </c>
      <c r="O722" s="44"/>
      <c r="P722" s="213">
        <f>O722*H722</f>
        <v>0</v>
      </c>
      <c r="Q722" s="213">
        <v>0</v>
      </c>
      <c r="R722" s="213">
        <f>Q722*H722</f>
        <v>0</v>
      </c>
      <c r="S722" s="213">
        <v>0</v>
      </c>
      <c r="T722" s="214">
        <f>S722*H722</f>
        <v>0</v>
      </c>
      <c r="AR722" s="25" t="s">
        <v>203</v>
      </c>
      <c r="AT722" s="25" t="s">
        <v>182</v>
      </c>
      <c r="AU722" s="25" t="s">
        <v>88</v>
      </c>
      <c r="AY722" s="25" t="s">
        <v>179</v>
      </c>
      <c r="BE722" s="215">
        <f>IF(N722="základní",J722,0)</f>
        <v>0</v>
      </c>
      <c r="BF722" s="215">
        <f>IF(N722="snížená",J722,0)</f>
        <v>0</v>
      </c>
      <c r="BG722" s="215">
        <f>IF(N722="zákl. přenesená",J722,0)</f>
        <v>0</v>
      </c>
      <c r="BH722" s="215">
        <f>IF(N722="sníž. přenesená",J722,0)</f>
        <v>0</v>
      </c>
      <c r="BI722" s="215">
        <f>IF(N722="nulová",J722,0)</f>
        <v>0</v>
      </c>
      <c r="BJ722" s="25" t="s">
        <v>86</v>
      </c>
      <c r="BK722" s="215">
        <f>ROUND(I722*H722,2)</f>
        <v>0</v>
      </c>
      <c r="BL722" s="25" t="s">
        <v>203</v>
      </c>
      <c r="BM722" s="25" t="s">
        <v>1242</v>
      </c>
    </row>
    <row r="723" spans="2:65" s="1" customFormat="1" ht="54">
      <c r="B723" s="43"/>
      <c r="C723" s="65"/>
      <c r="D723" s="216" t="s">
        <v>189</v>
      </c>
      <c r="E723" s="65"/>
      <c r="F723" s="217" t="s">
        <v>1150</v>
      </c>
      <c r="G723" s="65"/>
      <c r="H723" s="65"/>
      <c r="I723" s="174"/>
      <c r="J723" s="65"/>
      <c r="K723" s="65"/>
      <c r="L723" s="63"/>
      <c r="M723" s="218"/>
      <c r="N723" s="44"/>
      <c r="O723" s="44"/>
      <c r="P723" s="44"/>
      <c r="Q723" s="44"/>
      <c r="R723" s="44"/>
      <c r="S723" s="44"/>
      <c r="T723" s="80"/>
      <c r="AT723" s="25" t="s">
        <v>189</v>
      </c>
      <c r="AU723" s="25" t="s">
        <v>88</v>
      </c>
    </row>
    <row r="724" spans="2:65" s="1" customFormat="1" ht="22.5" customHeight="1">
      <c r="B724" s="43"/>
      <c r="C724" s="204" t="s">
        <v>1243</v>
      </c>
      <c r="D724" s="204" t="s">
        <v>182</v>
      </c>
      <c r="E724" s="205" t="s">
        <v>1244</v>
      </c>
      <c r="F724" s="206" t="s">
        <v>1245</v>
      </c>
      <c r="G724" s="207" t="s">
        <v>846</v>
      </c>
      <c r="H724" s="208">
        <v>14</v>
      </c>
      <c r="I724" s="209"/>
      <c r="J724" s="210">
        <f>ROUND(I724*H724,2)</f>
        <v>0</v>
      </c>
      <c r="K724" s="206" t="s">
        <v>364</v>
      </c>
      <c r="L724" s="63"/>
      <c r="M724" s="211" t="s">
        <v>34</v>
      </c>
      <c r="N724" s="212" t="s">
        <v>49</v>
      </c>
      <c r="O724" s="44"/>
      <c r="P724" s="213">
        <f>O724*H724</f>
        <v>0</v>
      </c>
      <c r="Q724" s="213">
        <v>0</v>
      </c>
      <c r="R724" s="213">
        <f>Q724*H724</f>
        <v>0</v>
      </c>
      <c r="S724" s="213">
        <v>0</v>
      </c>
      <c r="T724" s="214">
        <f>S724*H724</f>
        <v>0</v>
      </c>
      <c r="AR724" s="25" t="s">
        <v>203</v>
      </c>
      <c r="AT724" s="25" t="s">
        <v>182</v>
      </c>
      <c r="AU724" s="25" t="s">
        <v>88</v>
      </c>
      <c r="AY724" s="25" t="s">
        <v>179</v>
      </c>
      <c r="BE724" s="215">
        <f>IF(N724="základní",J724,0)</f>
        <v>0</v>
      </c>
      <c r="BF724" s="215">
        <f>IF(N724="snížená",J724,0)</f>
        <v>0</v>
      </c>
      <c r="BG724" s="215">
        <f>IF(N724="zákl. přenesená",J724,0)</f>
        <v>0</v>
      </c>
      <c r="BH724" s="215">
        <f>IF(N724="sníž. přenesená",J724,0)</f>
        <v>0</v>
      </c>
      <c r="BI724" s="215">
        <f>IF(N724="nulová",J724,0)</f>
        <v>0</v>
      </c>
      <c r="BJ724" s="25" t="s">
        <v>86</v>
      </c>
      <c r="BK724" s="215">
        <f>ROUND(I724*H724,2)</f>
        <v>0</v>
      </c>
      <c r="BL724" s="25" t="s">
        <v>203</v>
      </c>
      <c r="BM724" s="25" t="s">
        <v>1246</v>
      </c>
    </row>
    <row r="725" spans="2:65" s="1" customFormat="1" ht="54">
      <c r="B725" s="43"/>
      <c r="C725" s="65"/>
      <c r="D725" s="219" t="s">
        <v>189</v>
      </c>
      <c r="E725" s="65"/>
      <c r="F725" s="220" t="s">
        <v>1150</v>
      </c>
      <c r="G725" s="65"/>
      <c r="H725" s="65"/>
      <c r="I725" s="174"/>
      <c r="J725" s="65"/>
      <c r="K725" s="65"/>
      <c r="L725" s="63"/>
      <c r="M725" s="221"/>
      <c r="N725" s="222"/>
      <c r="O725" s="222"/>
      <c r="P725" s="222"/>
      <c r="Q725" s="222"/>
      <c r="R725" s="222"/>
      <c r="S725" s="222"/>
      <c r="T725" s="223"/>
      <c r="AT725" s="25" t="s">
        <v>189</v>
      </c>
      <c r="AU725" s="25" t="s">
        <v>88</v>
      </c>
    </row>
    <row r="726" spans="2:65" s="1" customFormat="1" ht="6.95" customHeight="1">
      <c r="B726" s="58"/>
      <c r="C726" s="59"/>
      <c r="D726" s="59"/>
      <c r="E726" s="59"/>
      <c r="F726" s="59"/>
      <c r="G726" s="59"/>
      <c r="H726" s="59"/>
      <c r="I726" s="150"/>
      <c r="J726" s="59"/>
      <c r="K726" s="59"/>
      <c r="L726" s="63"/>
    </row>
  </sheetData>
  <sheetProtection algorithmName="SHA-512" hashValue="n3crtMKvlhg8DSov+yFNu+bS3L1ROa/MfxkPxr6DZmm/VCq2rVoZAIO5JwR6ReROTcf6OVFNBKsO7iEN0owgkQ==" saltValue="+5cYasJek19MHseLzRoZdA==" spinCount="100000" sheet="1" objects="1" scenarios="1" formatCells="0" formatColumns="0" formatRows="0" sort="0" autoFilter="0"/>
  <autoFilter ref="C105:K725"/>
  <mergeCells count="12">
    <mergeCell ref="G1:H1"/>
    <mergeCell ref="L2:V2"/>
    <mergeCell ref="E49:H49"/>
    <mergeCell ref="E51:H51"/>
    <mergeCell ref="E94:H94"/>
    <mergeCell ref="E96:H96"/>
    <mergeCell ref="E98:H98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105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54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97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s="1" customFormat="1" ht="22.5" customHeight="1">
      <c r="B9" s="43"/>
      <c r="C9" s="44"/>
      <c r="D9" s="44"/>
      <c r="E9" s="415" t="s">
        <v>240</v>
      </c>
      <c r="F9" s="418"/>
      <c r="G9" s="418"/>
      <c r="H9" s="418"/>
      <c r="I9" s="129"/>
      <c r="J9" s="44"/>
      <c r="K9" s="47"/>
    </row>
    <row r="10" spans="1:70" s="1" customFormat="1">
      <c r="B10" s="43"/>
      <c r="C10" s="44"/>
      <c r="D10" s="38" t="s">
        <v>241</v>
      </c>
      <c r="E10" s="44"/>
      <c r="F10" s="44"/>
      <c r="G10" s="44"/>
      <c r="H10" s="44"/>
      <c r="I10" s="129"/>
      <c r="J10" s="44"/>
      <c r="K10" s="47"/>
    </row>
    <row r="11" spans="1:70" s="1" customFormat="1" ht="36.950000000000003" customHeight="1">
      <c r="B11" s="43"/>
      <c r="C11" s="44"/>
      <c r="D11" s="44"/>
      <c r="E11" s="417" t="s">
        <v>1247</v>
      </c>
      <c r="F11" s="418"/>
      <c r="G11" s="418"/>
      <c r="H11" s="418"/>
      <c r="I11" s="129"/>
      <c r="J11" s="44"/>
      <c r="K11" s="47"/>
    </row>
    <row r="12" spans="1:70" s="1" customFormat="1" ht="13.5">
      <c r="B12" s="43"/>
      <c r="C12" s="44"/>
      <c r="D12" s="44"/>
      <c r="E12" s="44"/>
      <c r="F12" s="44"/>
      <c r="G12" s="44"/>
      <c r="H12" s="44"/>
      <c r="I12" s="129"/>
      <c r="J12" s="44"/>
      <c r="K12" s="47"/>
    </row>
    <row r="13" spans="1:70" s="1" customFormat="1" ht="14.45" customHeight="1">
      <c r="B13" s="43"/>
      <c r="C13" s="44"/>
      <c r="D13" s="38" t="s">
        <v>20</v>
      </c>
      <c r="E13" s="44"/>
      <c r="F13" s="36" t="s">
        <v>21</v>
      </c>
      <c r="G13" s="44"/>
      <c r="H13" s="44"/>
      <c r="I13" s="130" t="s">
        <v>22</v>
      </c>
      <c r="J13" s="36" t="s">
        <v>34</v>
      </c>
      <c r="K13" s="47"/>
    </row>
    <row r="14" spans="1:70" s="1" customFormat="1" ht="14.45" customHeight="1">
      <c r="B14" s="43"/>
      <c r="C14" s="44"/>
      <c r="D14" s="38" t="s">
        <v>24</v>
      </c>
      <c r="E14" s="44"/>
      <c r="F14" s="36" t="s">
        <v>25</v>
      </c>
      <c r="G14" s="44"/>
      <c r="H14" s="44"/>
      <c r="I14" s="130" t="s">
        <v>26</v>
      </c>
      <c r="J14" s="131" t="str">
        <f>'Rekapitulace stavby'!AN8</f>
        <v>14. 11. 2017</v>
      </c>
      <c r="K14" s="47"/>
    </row>
    <row r="15" spans="1:70" s="1" customFormat="1" ht="10.9" customHeight="1">
      <c r="B15" s="43"/>
      <c r="C15" s="44"/>
      <c r="D15" s="44"/>
      <c r="E15" s="44"/>
      <c r="F15" s="44"/>
      <c r="G15" s="44"/>
      <c r="H15" s="44"/>
      <c r="I15" s="129"/>
      <c r="J15" s="44"/>
      <c r="K15" s="47"/>
    </row>
    <row r="16" spans="1:70" s="1" customFormat="1" ht="14.45" customHeight="1">
      <c r="B16" s="43"/>
      <c r="C16" s="44"/>
      <c r="D16" s="38" t="s">
        <v>32</v>
      </c>
      <c r="E16" s="44"/>
      <c r="F16" s="44"/>
      <c r="G16" s="44"/>
      <c r="H16" s="44"/>
      <c r="I16" s="130" t="s">
        <v>33</v>
      </c>
      <c r="J16" s="36" t="s">
        <v>34</v>
      </c>
      <c r="K16" s="47"/>
    </row>
    <row r="17" spans="2:11" s="1" customFormat="1" ht="18" customHeight="1">
      <c r="B17" s="43"/>
      <c r="C17" s="44"/>
      <c r="D17" s="44"/>
      <c r="E17" s="36" t="s">
        <v>35</v>
      </c>
      <c r="F17" s="44"/>
      <c r="G17" s="44"/>
      <c r="H17" s="44"/>
      <c r="I17" s="130" t="s">
        <v>36</v>
      </c>
      <c r="J17" s="36" t="s">
        <v>34</v>
      </c>
      <c r="K17" s="47"/>
    </row>
    <row r="18" spans="2:11" s="1" customFormat="1" ht="6.95" customHeight="1">
      <c r="B18" s="43"/>
      <c r="C18" s="44"/>
      <c r="D18" s="44"/>
      <c r="E18" s="44"/>
      <c r="F18" s="44"/>
      <c r="G18" s="44"/>
      <c r="H18" s="44"/>
      <c r="I18" s="129"/>
      <c r="J18" s="44"/>
      <c r="K18" s="47"/>
    </row>
    <row r="19" spans="2:11" s="1" customFormat="1" ht="14.45" customHeight="1">
      <c r="B19" s="43"/>
      <c r="C19" s="44"/>
      <c r="D19" s="38" t="s">
        <v>37</v>
      </c>
      <c r="E19" s="44"/>
      <c r="F19" s="44"/>
      <c r="G19" s="44"/>
      <c r="H19" s="44"/>
      <c r="I19" s="130" t="s">
        <v>33</v>
      </c>
      <c r="J19" s="36" t="str">
        <f>IF('Rekapitulace stavby'!AN13="Vyplň údaj","",IF('Rekapitulace stavby'!AN13="","",'Rekapitulace stavby'!AN13))</f>
        <v/>
      </c>
      <c r="K19" s="47"/>
    </row>
    <row r="20" spans="2:11" s="1" customFormat="1" ht="18" customHeight="1">
      <c r="B20" s="43"/>
      <c r="C20" s="44"/>
      <c r="D20" s="44"/>
      <c r="E20" s="36" t="str">
        <f>IF('Rekapitulace stavby'!E14="Vyplň údaj","",IF('Rekapitulace stavby'!E14="","",'Rekapitulace stavby'!E14))</f>
        <v/>
      </c>
      <c r="F20" s="44"/>
      <c r="G20" s="44"/>
      <c r="H20" s="44"/>
      <c r="I20" s="130" t="s">
        <v>36</v>
      </c>
      <c r="J20" s="36" t="str">
        <f>IF('Rekapitulace stavby'!AN14="Vyplň údaj","",IF('Rekapitulace stavby'!AN14="","",'Rekapitulace stavby'!AN14))</f>
        <v/>
      </c>
      <c r="K20" s="47"/>
    </row>
    <row r="21" spans="2:11" s="1" customFormat="1" ht="6.95" customHeight="1">
      <c r="B21" s="43"/>
      <c r="C21" s="44"/>
      <c r="D21" s="44"/>
      <c r="E21" s="44"/>
      <c r="F21" s="44"/>
      <c r="G21" s="44"/>
      <c r="H21" s="44"/>
      <c r="I21" s="129"/>
      <c r="J21" s="44"/>
      <c r="K21" s="47"/>
    </row>
    <row r="22" spans="2:11" s="1" customFormat="1" ht="14.45" customHeight="1">
      <c r="B22" s="43"/>
      <c r="C22" s="44"/>
      <c r="D22" s="38" t="s">
        <v>39</v>
      </c>
      <c r="E22" s="44"/>
      <c r="F22" s="44"/>
      <c r="G22" s="44"/>
      <c r="H22" s="44"/>
      <c r="I22" s="130" t="s">
        <v>33</v>
      </c>
      <c r="J22" s="36" t="s">
        <v>34</v>
      </c>
      <c r="K22" s="47"/>
    </row>
    <row r="23" spans="2:11" s="1" customFormat="1" ht="18" customHeight="1">
      <c r="B23" s="43"/>
      <c r="C23" s="44"/>
      <c r="D23" s="44"/>
      <c r="E23" s="36" t="s">
        <v>40</v>
      </c>
      <c r="F23" s="44"/>
      <c r="G23" s="44"/>
      <c r="H23" s="44"/>
      <c r="I23" s="130" t="s">
        <v>36</v>
      </c>
      <c r="J23" s="36" t="s">
        <v>34</v>
      </c>
      <c r="K23" s="47"/>
    </row>
    <row r="24" spans="2:11" s="1" customFormat="1" ht="6.95" customHeight="1">
      <c r="B24" s="43"/>
      <c r="C24" s="44"/>
      <c r="D24" s="44"/>
      <c r="E24" s="44"/>
      <c r="F24" s="44"/>
      <c r="G24" s="44"/>
      <c r="H24" s="44"/>
      <c r="I24" s="129"/>
      <c r="J24" s="44"/>
      <c r="K24" s="47"/>
    </row>
    <row r="25" spans="2:11" s="1" customFormat="1" ht="14.45" customHeight="1">
      <c r="B25" s="43"/>
      <c r="C25" s="44"/>
      <c r="D25" s="38" t="s">
        <v>42</v>
      </c>
      <c r="E25" s="44"/>
      <c r="F25" s="44"/>
      <c r="G25" s="44"/>
      <c r="H25" s="44"/>
      <c r="I25" s="129"/>
      <c r="J25" s="44"/>
      <c r="K25" s="47"/>
    </row>
    <row r="26" spans="2:11" s="7" customFormat="1" ht="105.75" customHeight="1">
      <c r="B26" s="132"/>
      <c r="C26" s="133"/>
      <c r="D26" s="133"/>
      <c r="E26" s="379" t="s">
        <v>43</v>
      </c>
      <c r="F26" s="379"/>
      <c r="G26" s="379"/>
      <c r="H26" s="379"/>
      <c r="I26" s="134"/>
      <c r="J26" s="133"/>
      <c r="K26" s="135"/>
    </row>
    <row r="27" spans="2:11" s="1" customFormat="1" ht="6.95" customHeight="1">
      <c r="B27" s="43"/>
      <c r="C27" s="44"/>
      <c r="D27" s="44"/>
      <c r="E27" s="44"/>
      <c r="F27" s="44"/>
      <c r="G27" s="44"/>
      <c r="H27" s="44"/>
      <c r="I27" s="129"/>
      <c r="J27" s="44"/>
      <c r="K27" s="47"/>
    </row>
    <row r="28" spans="2:11" s="1" customFormat="1" ht="6.95" customHeight="1">
      <c r="B28" s="43"/>
      <c r="C28" s="44"/>
      <c r="D28" s="87"/>
      <c r="E28" s="87"/>
      <c r="F28" s="87"/>
      <c r="G28" s="87"/>
      <c r="H28" s="87"/>
      <c r="I28" s="136"/>
      <c r="J28" s="87"/>
      <c r="K28" s="137"/>
    </row>
    <row r="29" spans="2:11" s="1" customFormat="1" ht="25.35" customHeight="1">
      <c r="B29" s="43"/>
      <c r="C29" s="44"/>
      <c r="D29" s="138" t="s">
        <v>44</v>
      </c>
      <c r="E29" s="44"/>
      <c r="F29" s="44"/>
      <c r="G29" s="44"/>
      <c r="H29" s="44"/>
      <c r="I29" s="129"/>
      <c r="J29" s="139">
        <f>ROUND(J101,2)</f>
        <v>0</v>
      </c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14.45" customHeight="1">
      <c r="B31" s="43"/>
      <c r="C31" s="44"/>
      <c r="D31" s="44"/>
      <c r="E31" s="44"/>
      <c r="F31" s="48" t="s">
        <v>46</v>
      </c>
      <c r="G31" s="44"/>
      <c r="H31" s="44"/>
      <c r="I31" s="140" t="s">
        <v>45</v>
      </c>
      <c r="J31" s="48" t="s">
        <v>47</v>
      </c>
      <c r="K31" s="47"/>
    </row>
    <row r="32" spans="2:11" s="1" customFormat="1" ht="14.45" customHeight="1">
      <c r="B32" s="43"/>
      <c r="C32" s="44"/>
      <c r="D32" s="51" t="s">
        <v>48</v>
      </c>
      <c r="E32" s="51" t="s">
        <v>49</v>
      </c>
      <c r="F32" s="141">
        <f>ROUND(SUM(BE101:BE453), 2)</f>
        <v>0</v>
      </c>
      <c r="G32" s="44"/>
      <c r="H32" s="44"/>
      <c r="I32" s="142">
        <v>0.21</v>
      </c>
      <c r="J32" s="141">
        <f>ROUND(ROUND((SUM(BE101:BE453)), 2)*I32, 2)</f>
        <v>0</v>
      </c>
      <c r="K32" s="47"/>
    </row>
    <row r="33" spans="2:11" s="1" customFormat="1" ht="14.45" customHeight="1">
      <c r="B33" s="43"/>
      <c r="C33" s="44"/>
      <c r="D33" s="44"/>
      <c r="E33" s="51" t="s">
        <v>50</v>
      </c>
      <c r="F33" s="141">
        <f>ROUND(SUM(BF101:BF453), 2)</f>
        <v>0</v>
      </c>
      <c r="G33" s="44"/>
      <c r="H33" s="44"/>
      <c r="I33" s="142">
        <v>0.15</v>
      </c>
      <c r="J33" s="141">
        <f>ROUND(ROUND((SUM(BF101:BF453)), 2)*I33, 2)</f>
        <v>0</v>
      </c>
      <c r="K33" s="47"/>
    </row>
    <row r="34" spans="2:11" s="1" customFormat="1" ht="14.45" hidden="1" customHeight="1">
      <c r="B34" s="43"/>
      <c r="C34" s="44"/>
      <c r="D34" s="44"/>
      <c r="E34" s="51" t="s">
        <v>51</v>
      </c>
      <c r="F34" s="141">
        <f>ROUND(SUM(BG101:BG453), 2)</f>
        <v>0</v>
      </c>
      <c r="G34" s="44"/>
      <c r="H34" s="44"/>
      <c r="I34" s="142">
        <v>0.21</v>
      </c>
      <c r="J34" s="141">
        <v>0</v>
      </c>
      <c r="K34" s="47"/>
    </row>
    <row r="35" spans="2:11" s="1" customFormat="1" ht="14.45" hidden="1" customHeight="1">
      <c r="B35" s="43"/>
      <c r="C35" s="44"/>
      <c r="D35" s="44"/>
      <c r="E35" s="51" t="s">
        <v>52</v>
      </c>
      <c r="F35" s="141">
        <f>ROUND(SUM(BH101:BH453), 2)</f>
        <v>0</v>
      </c>
      <c r="G35" s="44"/>
      <c r="H35" s="44"/>
      <c r="I35" s="142">
        <v>0.15</v>
      </c>
      <c r="J35" s="141"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53</v>
      </c>
      <c r="F36" s="141">
        <f>ROUND(SUM(BI101:BI453), 2)</f>
        <v>0</v>
      </c>
      <c r="G36" s="44"/>
      <c r="H36" s="44"/>
      <c r="I36" s="142">
        <v>0</v>
      </c>
      <c r="J36" s="141">
        <v>0</v>
      </c>
      <c r="K36" s="47"/>
    </row>
    <row r="37" spans="2:11" s="1" customFormat="1" ht="6.95" customHeight="1">
      <c r="B37" s="43"/>
      <c r="C37" s="44"/>
      <c r="D37" s="44"/>
      <c r="E37" s="44"/>
      <c r="F37" s="44"/>
      <c r="G37" s="44"/>
      <c r="H37" s="44"/>
      <c r="I37" s="129"/>
      <c r="J37" s="44"/>
      <c r="K37" s="47"/>
    </row>
    <row r="38" spans="2:11" s="1" customFormat="1" ht="25.35" customHeight="1">
      <c r="B38" s="43"/>
      <c r="C38" s="143"/>
      <c r="D38" s="144" t="s">
        <v>54</v>
      </c>
      <c r="E38" s="81"/>
      <c r="F38" s="81"/>
      <c r="G38" s="145" t="s">
        <v>55</v>
      </c>
      <c r="H38" s="146" t="s">
        <v>56</v>
      </c>
      <c r="I38" s="147"/>
      <c r="J38" s="148">
        <f>SUM(J29:J36)</f>
        <v>0</v>
      </c>
      <c r="K38" s="149"/>
    </row>
    <row r="39" spans="2:11" s="1" customFormat="1" ht="14.45" customHeight="1">
      <c r="B39" s="58"/>
      <c r="C39" s="59"/>
      <c r="D39" s="59"/>
      <c r="E39" s="59"/>
      <c r="F39" s="59"/>
      <c r="G39" s="59"/>
      <c r="H39" s="59"/>
      <c r="I39" s="150"/>
      <c r="J39" s="59"/>
      <c r="K39" s="60"/>
    </row>
    <row r="43" spans="2:11" s="1" customFormat="1" ht="6.95" customHeight="1">
      <c r="B43" s="151"/>
      <c r="C43" s="152"/>
      <c r="D43" s="152"/>
      <c r="E43" s="152"/>
      <c r="F43" s="152"/>
      <c r="G43" s="152"/>
      <c r="H43" s="152"/>
      <c r="I43" s="153"/>
      <c r="J43" s="152"/>
      <c r="K43" s="154"/>
    </row>
    <row r="44" spans="2:11" s="1" customFormat="1" ht="36.950000000000003" customHeight="1">
      <c r="B44" s="43"/>
      <c r="C44" s="31" t="s">
        <v>151</v>
      </c>
      <c r="D44" s="44"/>
      <c r="E44" s="44"/>
      <c r="F44" s="44"/>
      <c r="G44" s="44"/>
      <c r="H44" s="44"/>
      <c r="I44" s="129"/>
      <c r="J44" s="44"/>
      <c r="K44" s="47"/>
    </row>
    <row r="45" spans="2:11" s="1" customFormat="1" ht="6.95" customHeight="1">
      <c r="B45" s="43"/>
      <c r="C45" s="44"/>
      <c r="D45" s="44"/>
      <c r="E45" s="44"/>
      <c r="F45" s="44"/>
      <c r="G45" s="44"/>
      <c r="H45" s="44"/>
      <c r="I45" s="129"/>
      <c r="J45" s="44"/>
      <c r="K45" s="47"/>
    </row>
    <row r="46" spans="2:11" s="1" customFormat="1" ht="14.45" customHeight="1">
      <c r="B46" s="43"/>
      <c r="C46" s="38" t="s">
        <v>18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22.5" customHeight="1">
      <c r="B47" s="43"/>
      <c r="C47" s="44"/>
      <c r="D47" s="44"/>
      <c r="E47" s="415" t="str">
        <f>E7</f>
        <v>Jednotka NIP a DIOP v budově D2</v>
      </c>
      <c r="F47" s="416"/>
      <c r="G47" s="416"/>
      <c r="H47" s="416"/>
      <c r="I47" s="129"/>
      <c r="J47" s="44"/>
      <c r="K47" s="47"/>
    </row>
    <row r="48" spans="2:11">
      <c r="B48" s="29"/>
      <c r="C48" s="38" t="s">
        <v>149</v>
      </c>
      <c r="D48" s="30"/>
      <c r="E48" s="30"/>
      <c r="F48" s="30"/>
      <c r="G48" s="30"/>
      <c r="H48" s="30"/>
      <c r="I48" s="128"/>
      <c r="J48" s="30"/>
      <c r="K48" s="32"/>
    </row>
    <row r="49" spans="2:47" s="1" customFormat="1" ht="22.5" customHeight="1">
      <c r="B49" s="43"/>
      <c r="C49" s="44"/>
      <c r="D49" s="44"/>
      <c r="E49" s="415" t="s">
        <v>240</v>
      </c>
      <c r="F49" s="418"/>
      <c r="G49" s="418"/>
      <c r="H49" s="418"/>
      <c r="I49" s="129"/>
      <c r="J49" s="44"/>
      <c r="K49" s="47"/>
    </row>
    <row r="50" spans="2:47" s="1" customFormat="1" ht="14.45" customHeight="1">
      <c r="B50" s="43"/>
      <c r="C50" s="38" t="s">
        <v>241</v>
      </c>
      <c r="D50" s="44"/>
      <c r="E50" s="44"/>
      <c r="F50" s="44"/>
      <c r="G50" s="44"/>
      <c r="H50" s="44"/>
      <c r="I50" s="129"/>
      <c r="J50" s="44"/>
      <c r="K50" s="47"/>
    </row>
    <row r="51" spans="2:47" s="1" customFormat="1" ht="23.25" customHeight="1">
      <c r="B51" s="43"/>
      <c r="C51" s="44"/>
      <c r="D51" s="44"/>
      <c r="E51" s="417" t="str">
        <f>E11</f>
        <v>D.1.1_SO 02 - Architektonicko-stavební řešení</v>
      </c>
      <c r="F51" s="418"/>
      <c r="G51" s="418"/>
      <c r="H51" s="418"/>
      <c r="I51" s="129"/>
      <c r="J51" s="44"/>
      <c r="K51" s="47"/>
    </row>
    <row r="52" spans="2:47" s="1" customFormat="1" ht="6.95" customHeight="1">
      <c r="B52" s="43"/>
      <c r="C52" s="44"/>
      <c r="D52" s="44"/>
      <c r="E52" s="44"/>
      <c r="F52" s="44"/>
      <c r="G52" s="44"/>
      <c r="H52" s="44"/>
      <c r="I52" s="129"/>
      <c r="J52" s="44"/>
      <c r="K52" s="47"/>
    </row>
    <row r="53" spans="2:47" s="1" customFormat="1" ht="18" customHeight="1">
      <c r="B53" s="43"/>
      <c r="C53" s="38" t="s">
        <v>24</v>
      </c>
      <c r="D53" s="44"/>
      <c r="E53" s="44"/>
      <c r="F53" s="36" t="str">
        <f>F14</f>
        <v>Olomouc</v>
      </c>
      <c r="G53" s="44"/>
      <c r="H53" s="44"/>
      <c r="I53" s="130" t="s">
        <v>26</v>
      </c>
      <c r="J53" s="131" t="str">
        <f>IF(J14="","",J14)</f>
        <v>14. 11. 2017</v>
      </c>
      <c r="K53" s="47"/>
    </row>
    <row r="54" spans="2:47" s="1" customFormat="1" ht="6.95" customHeight="1">
      <c r="B54" s="43"/>
      <c r="C54" s="44"/>
      <c r="D54" s="44"/>
      <c r="E54" s="44"/>
      <c r="F54" s="44"/>
      <c r="G54" s="44"/>
      <c r="H54" s="44"/>
      <c r="I54" s="129"/>
      <c r="J54" s="44"/>
      <c r="K54" s="47"/>
    </row>
    <row r="55" spans="2:47" s="1" customFormat="1">
      <c r="B55" s="43"/>
      <c r="C55" s="38" t="s">
        <v>32</v>
      </c>
      <c r="D55" s="44"/>
      <c r="E55" s="44"/>
      <c r="F55" s="36" t="str">
        <f>E17</f>
        <v>Fakultní nemocnice Olomouc, příspěvková organizace</v>
      </c>
      <c r="G55" s="44"/>
      <c r="H55" s="44"/>
      <c r="I55" s="130" t="s">
        <v>39</v>
      </c>
      <c r="J55" s="36" t="str">
        <f>E23</f>
        <v>PPS KANIA</v>
      </c>
      <c r="K55" s="47"/>
    </row>
    <row r="56" spans="2:47" s="1" customFormat="1" ht="14.45" customHeight="1">
      <c r="B56" s="43"/>
      <c r="C56" s="38" t="s">
        <v>37</v>
      </c>
      <c r="D56" s="44"/>
      <c r="E56" s="44"/>
      <c r="F56" s="36" t="str">
        <f>IF(E20="","",E20)</f>
        <v/>
      </c>
      <c r="G56" s="44"/>
      <c r="H56" s="44"/>
      <c r="I56" s="129"/>
      <c r="J56" s="44"/>
      <c r="K56" s="47"/>
    </row>
    <row r="57" spans="2:47" s="1" customFormat="1" ht="10.35" customHeight="1">
      <c r="B57" s="43"/>
      <c r="C57" s="44"/>
      <c r="D57" s="44"/>
      <c r="E57" s="44"/>
      <c r="F57" s="44"/>
      <c r="G57" s="44"/>
      <c r="H57" s="44"/>
      <c r="I57" s="129"/>
      <c r="J57" s="44"/>
      <c r="K57" s="47"/>
    </row>
    <row r="58" spans="2:47" s="1" customFormat="1" ht="29.25" customHeight="1">
      <c r="B58" s="43"/>
      <c r="C58" s="155" t="s">
        <v>152</v>
      </c>
      <c r="D58" s="143"/>
      <c r="E58" s="143"/>
      <c r="F58" s="143"/>
      <c r="G58" s="143"/>
      <c r="H58" s="143"/>
      <c r="I58" s="156"/>
      <c r="J58" s="157" t="s">
        <v>153</v>
      </c>
      <c r="K58" s="158"/>
    </row>
    <row r="59" spans="2:47" s="1" customFormat="1" ht="10.35" customHeight="1">
      <c r="B59" s="43"/>
      <c r="C59" s="44"/>
      <c r="D59" s="44"/>
      <c r="E59" s="44"/>
      <c r="F59" s="44"/>
      <c r="G59" s="44"/>
      <c r="H59" s="44"/>
      <c r="I59" s="129"/>
      <c r="J59" s="44"/>
      <c r="K59" s="47"/>
    </row>
    <row r="60" spans="2:47" s="1" customFormat="1" ht="29.25" customHeight="1">
      <c r="B60" s="43"/>
      <c r="C60" s="159" t="s">
        <v>154</v>
      </c>
      <c r="D60" s="44"/>
      <c r="E60" s="44"/>
      <c r="F60" s="44"/>
      <c r="G60" s="44"/>
      <c r="H60" s="44"/>
      <c r="I60" s="129"/>
      <c r="J60" s="139">
        <f>J101</f>
        <v>0</v>
      </c>
      <c r="K60" s="47"/>
      <c r="AU60" s="25" t="s">
        <v>155</v>
      </c>
    </row>
    <row r="61" spans="2:47" s="8" customFormat="1" ht="24.95" customHeight="1">
      <c r="B61" s="160"/>
      <c r="C61" s="161"/>
      <c r="D61" s="162" t="s">
        <v>243</v>
      </c>
      <c r="E61" s="163"/>
      <c r="F61" s="163"/>
      <c r="G61" s="163"/>
      <c r="H61" s="163"/>
      <c r="I61" s="164"/>
      <c r="J61" s="165">
        <f>J102</f>
        <v>0</v>
      </c>
      <c r="K61" s="166"/>
    </row>
    <row r="62" spans="2:47" s="9" customFormat="1" ht="19.899999999999999" customHeight="1">
      <c r="B62" s="167"/>
      <c r="C62" s="168"/>
      <c r="D62" s="169" t="s">
        <v>244</v>
      </c>
      <c r="E62" s="170"/>
      <c r="F62" s="170"/>
      <c r="G62" s="170"/>
      <c r="H62" s="170"/>
      <c r="I62" s="171"/>
      <c r="J62" s="172">
        <f>J103</f>
        <v>0</v>
      </c>
      <c r="K62" s="173"/>
    </row>
    <row r="63" spans="2:47" s="9" customFormat="1" ht="19.899999999999999" customHeight="1">
      <c r="B63" s="167"/>
      <c r="C63" s="168"/>
      <c r="D63" s="169" t="s">
        <v>246</v>
      </c>
      <c r="E63" s="170"/>
      <c r="F63" s="170"/>
      <c r="G63" s="170"/>
      <c r="H63" s="170"/>
      <c r="I63" s="171"/>
      <c r="J63" s="172">
        <f>J113</f>
        <v>0</v>
      </c>
      <c r="K63" s="173"/>
    </row>
    <row r="64" spans="2:47" s="9" customFormat="1" ht="19.899999999999999" customHeight="1">
      <c r="B64" s="167"/>
      <c r="C64" s="168"/>
      <c r="D64" s="169" t="s">
        <v>247</v>
      </c>
      <c r="E64" s="170"/>
      <c r="F64" s="170"/>
      <c r="G64" s="170"/>
      <c r="H64" s="170"/>
      <c r="I64" s="171"/>
      <c r="J64" s="172">
        <f>J168</f>
        <v>0</v>
      </c>
      <c r="K64" s="173"/>
    </row>
    <row r="65" spans="2:11" s="9" customFormat="1" ht="19.899999999999999" customHeight="1">
      <c r="B65" s="167"/>
      <c r="C65" s="168"/>
      <c r="D65" s="169" t="s">
        <v>248</v>
      </c>
      <c r="E65" s="170"/>
      <c r="F65" s="170"/>
      <c r="G65" s="170"/>
      <c r="H65" s="170"/>
      <c r="I65" s="171"/>
      <c r="J65" s="172">
        <f>J239</f>
        <v>0</v>
      </c>
      <c r="K65" s="173"/>
    </row>
    <row r="66" spans="2:11" s="8" customFormat="1" ht="24.95" customHeight="1">
      <c r="B66" s="160"/>
      <c r="C66" s="161"/>
      <c r="D66" s="162" t="s">
        <v>249</v>
      </c>
      <c r="E66" s="163"/>
      <c r="F66" s="163"/>
      <c r="G66" s="163"/>
      <c r="H66" s="163"/>
      <c r="I66" s="164"/>
      <c r="J66" s="165">
        <f>J249</f>
        <v>0</v>
      </c>
      <c r="K66" s="166"/>
    </row>
    <row r="67" spans="2:11" s="9" customFormat="1" ht="19.899999999999999" customHeight="1">
      <c r="B67" s="167"/>
      <c r="C67" s="168"/>
      <c r="D67" s="169" t="s">
        <v>250</v>
      </c>
      <c r="E67" s="170"/>
      <c r="F67" s="170"/>
      <c r="G67" s="170"/>
      <c r="H67" s="170"/>
      <c r="I67" s="171"/>
      <c r="J67" s="172">
        <f>J250</f>
        <v>0</v>
      </c>
      <c r="K67" s="173"/>
    </row>
    <row r="68" spans="2:11" s="9" customFormat="1" ht="19.899999999999999" customHeight="1">
      <c r="B68" s="167"/>
      <c r="C68" s="168"/>
      <c r="D68" s="169" t="s">
        <v>253</v>
      </c>
      <c r="E68" s="170"/>
      <c r="F68" s="170"/>
      <c r="G68" s="170"/>
      <c r="H68" s="170"/>
      <c r="I68" s="171"/>
      <c r="J68" s="172">
        <f>J261</f>
        <v>0</v>
      </c>
      <c r="K68" s="173"/>
    </row>
    <row r="69" spans="2:11" s="9" customFormat="1" ht="19.899999999999999" customHeight="1">
      <c r="B69" s="167"/>
      <c r="C69" s="168"/>
      <c r="D69" s="169" t="s">
        <v>254</v>
      </c>
      <c r="E69" s="170"/>
      <c r="F69" s="170"/>
      <c r="G69" s="170"/>
      <c r="H69" s="170"/>
      <c r="I69" s="171"/>
      <c r="J69" s="172">
        <f>J267</f>
        <v>0</v>
      </c>
      <c r="K69" s="173"/>
    </row>
    <row r="70" spans="2:11" s="9" customFormat="1" ht="19.899999999999999" customHeight="1">
      <c r="B70" s="167"/>
      <c r="C70" s="168"/>
      <c r="D70" s="169" t="s">
        <v>255</v>
      </c>
      <c r="E70" s="170"/>
      <c r="F70" s="170"/>
      <c r="G70" s="170"/>
      <c r="H70" s="170"/>
      <c r="I70" s="171"/>
      <c r="J70" s="172">
        <f>J301</f>
        <v>0</v>
      </c>
      <c r="K70" s="173"/>
    </row>
    <row r="71" spans="2:11" s="9" customFormat="1" ht="19.899999999999999" customHeight="1">
      <c r="B71" s="167"/>
      <c r="C71" s="168"/>
      <c r="D71" s="169" t="s">
        <v>257</v>
      </c>
      <c r="E71" s="170"/>
      <c r="F71" s="170"/>
      <c r="G71" s="170"/>
      <c r="H71" s="170"/>
      <c r="I71" s="171"/>
      <c r="J71" s="172">
        <f>J310</f>
        <v>0</v>
      </c>
      <c r="K71" s="173"/>
    </row>
    <row r="72" spans="2:11" s="9" customFormat="1" ht="19.899999999999999" customHeight="1">
      <c r="B72" s="167"/>
      <c r="C72" s="168"/>
      <c r="D72" s="169" t="s">
        <v>258</v>
      </c>
      <c r="E72" s="170"/>
      <c r="F72" s="170"/>
      <c r="G72" s="170"/>
      <c r="H72" s="170"/>
      <c r="I72" s="171"/>
      <c r="J72" s="172">
        <f>J324</f>
        <v>0</v>
      </c>
      <c r="K72" s="173"/>
    </row>
    <row r="73" spans="2:11" s="9" customFormat="1" ht="19.899999999999999" customHeight="1">
      <c r="B73" s="167"/>
      <c r="C73" s="168"/>
      <c r="D73" s="169" t="s">
        <v>259</v>
      </c>
      <c r="E73" s="170"/>
      <c r="F73" s="170"/>
      <c r="G73" s="170"/>
      <c r="H73" s="170"/>
      <c r="I73" s="171"/>
      <c r="J73" s="172">
        <f>J352</f>
        <v>0</v>
      </c>
      <c r="K73" s="173"/>
    </row>
    <row r="74" spans="2:11" s="9" customFormat="1" ht="19.899999999999999" customHeight="1">
      <c r="B74" s="167"/>
      <c r="C74" s="168"/>
      <c r="D74" s="169" t="s">
        <v>260</v>
      </c>
      <c r="E74" s="170"/>
      <c r="F74" s="170"/>
      <c r="G74" s="170"/>
      <c r="H74" s="170"/>
      <c r="I74" s="171"/>
      <c r="J74" s="172">
        <f>J360</f>
        <v>0</v>
      </c>
      <c r="K74" s="173"/>
    </row>
    <row r="75" spans="2:11" s="9" customFormat="1" ht="19.899999999999999" customHeight="1">
      <c r="B75" s="167"/>
      <c r="C75" s="168"/>
      <c r="D75" s="169" t="s">
        <v>261</v>
      </c>
      <c r="E75" s="170"/>
      <c r="F75" s="170"/>
      <c r="G75" s="170"/>
      <c r="H75" s="170"/>
      <c r="I75" s="171"/>
      <c r="J75" s="172">
        <f>J374</f>
        <v>0</v>
      </c>
      <c r="K75" s="173"/>
    </row>
    <row r="76" spans="2:11" s="9" customFormat="1" ht="19.899999999999999" customHeight="1">
      <c r="B76" s="167"/>
      <c r="C76" s="168"/>
      <c r="D76" s="169" t="s">
        <v>262</v>
      </c>
      <c r="E76" s="170"/>
      <c r="F76" s="170"/>
      <c r="G76" s="170"/>
      <c r="H76" s="170"/>
      <c r="I76" s="171"/>
      <c r="J76" s="172">
        <f>J382</f>
        <v>0</v>
      </c>
      <c r="K76" s="173"/>
    </row>
    <row r="77" spans="2:11" s="8" customFormat="1" ht="24.95" customHeight="1">
      <c r="B77" s="160"/>
      <c r="C77" s="161"/>
      <c r="D77" s="162" t="s">
        <v>263</v>
      </c>
      <c r="E77" s="163"/>
      <c r="F77" s="163"/>
      <c r="G77" s="163"/>
      <c r="H77" s="163"/>
      <c r="I77" s="164"/>
      <c r="J77" s="165">
        <f>J392</f>
        <v>0</v>
      </c>
      <c r="K77" s="166"/>
    </row>
    <row r="78" spans="2:11" s="8" customFormat="1" ht="24.95" customHeight="1">
      <c r="B78" s="160"/>
      <c r="C78" s="161"/>
      <c r="D78" s="162" t="s">
        <v>264</v>
      </c>
      <c r="E78" s="163"/>
      <c r="F78" s="163"/>
      <c r="G78" s="163"/>
      <c r="H78" s="163"/>
      <c r="I78" s="164"/>
      <c r="J78" s="165">
        <f>J406</f>
        <v>0</v>
      </c>
      <c r="K78" s="166"/>
    </row>
    <row r="79" spans="2:11" s="9" customFormat="1" ht="19.899999999999999" customHeight="1">
      <c r="B79" s="167"/>
      <c r="C79" s="168"/>
      <c r="D79" s="169" t="s">
        <v>266</v>
      </c>
      <c r="E79" s="170"/>
      <c r="F79" s="170"/>
      <c r="G79" s="170"/>
      <c r="H79" s="170"/>
      <c r="I79" s="171"/>
      <c r="J79" s="172">
        <f>J407</f>
        <v>0</v>
      </c>
      <c r="K79" s="173"/>
    </row>
    <row r="80" spans="2:11" s="1" customFormat="1" ht="21.75" customHeight="1">
      <c r="B80" s="43"/>
      <c r="C80" s="44"/>
      <c r="D80" s="44"/>
      <c r="E80" s="44"/>
      <c r="F80" s="44"/>
      <c r="G80" s="44"/>
      <c r="H80" s="44"/>
      <c r="I80" s="129"/>
      <c r="J80" s="44"/>
      <c r="K80" s="47"/>
    </row>
    <row r="81" spans="2:12" s="1" customFormat="1" ht="6.95" customHeight="1">
      <c r="B81" s="58"/>
      <c r="C81" s="59"/>
      <c r="D81" s="59"/>
      <c r="E81" s="59"/>
      <c r="F81" s="59"/>
      <c r="G81" s="59"/>
      <c r="H81" s="59"/>
      <c r="I81" s="150"/>
      <c r="J81" s="59"/>
      <c r="K81" s="60"/>
    </row>
    <row r="85" spans="2:12" s="1" customFormat="1" ht="6.95" customHeight="1">
      <c r="B85" s="61"/>
      <c r="C85" s="62"/>
      <c r="D85" s="62"/>
      <c r="E85" s="62"/>
      <c r="F85" s="62"/>
      <c r="G85" s="62"/>
      <c r="H85" s="62"/>
      <c r="I85" s="153"/>
      <c r="J85" s="62"/>
      <c r="K85" s="62"/>
      <c r="L85" s="63"/>
    </row>
    <row r="86" spans="2:12" s="1" customFormat="1" ht="36.950000000000003" customHeight="1">
      <c r="B86" s="43"/>
      <c r="C86" s="64" t="s">
        <v>163</v>
      </c>
      <c r="D86" s="65"/>
      <c r="E86" s="65"/>
      <c r="F86" s="65"/>
      <c r="G86" s="65"/>
      <c r="H86" s="65"/>
      <c r="I86" s="174"/>
      <c r="J86" s="65"/>
      <c r="K86" s="65"/>
      <c r="L86" s="63"/>
    </row>
    <row r="87" spans="2:12" s="1" customFormat="1" ht="6.95" customHeight="1">
      <c r="B87" s="43"/>
      <c r="C87" s="65"/>
      <c r="D87" s="65"/>
      <c r="E87" s="65"/>
      <c r="F87" s="65"/>
      <c r="G87" s="65"/>
      <c r="H87" s="65"/>
      <c r="I87" s="174"/>
      <c r="J87" s="65"/>
      <c r="K87" s="65"/>
      <c r="L87" s="63"/>
    </row>
    <row r="88" spans="2:12" s="1" customFormat="1" ht="14.45" customHeight="1">
      <c r="B88" s="43"/>
      <c r="C88" s="67" t="s">
        <v>18</v>
      </c>
      <c r="D88" s="65"/>
      <c r="E88" s="65"/>
      <c r="F88" s="65"/>
      <c r="G88" s="65"/>
      <c r="H88" s="65"/>
      <c r="I88" s="174"/>
      <c r="J88" s="65"/>
      <c r="K88" s="65"/>
      <c r="L88" s="63"/>
    </row>
    <row r="89" spans="2:12" s="1" customFormat="1" ht="22.5" customHeight="1">
      <c r="B89" s="43"/>
      <c r="C89" s="65"/>
      <c r="D89" s="65"/>
      <c r="E89" s="419" t="str">
        <f>E7</f>
        <v>Jednotka NIP a DIOP v budově D2</v>
      </c>
      <c r="F89" s="420"/>
      <c r="G89" s="420"/>
      <c r="H89" s="420"/>
      <c r="I89" s="174"/>
      <c r="J89" s="65"/>
      <c r="K89" s="65"/>
      <c r="L89" s="63"/>
    </row>
    <row r="90" spans="2:12">
      <c r="B90" s="29"/>
      <c r="C90" s="67" t="s">
        <v>149</v>
      </c>
      <c r="D90" s="224"/>
      <c r="E90" s="224"/>
      <c r="F90" s="224"/>
      <c r="G90" s="224"/>
      <c r="H90" s="224"/>
      <c r="J90" s="224"/>
      <c r="K90" s="224"/>
      <c r="L90" s="225"/>
    </row>
    <row r="91" spans="2:12" s="1" customFormat="1" ht="22.5" customHeight="1">
      <c r="B91" s="43"/>
      <c r="C91" s="65"/>
      <c r="D91" s="65"/>
      <c r="E91" s="419" t="s">
        <v>240</v>
      </c>
      <c r="F91" s="421"/>
      <c r="G91" s="421"/>
      <c r="H91" s="421"/>
      <c r="I91" s="174"/>
      <c r="J91" s="65"/>
      <c r="K91" s="65"/>
      <c r="L91" s="63"/>
    </row>
    <row r="92" spans="2:12" s="1" customFormat="1" ht="14.45" customHeight="1">
      <c r="B92" s="43"/>
      <c r="C92" s="67" t="s">
        <v>241</v>
      </c>
      <c r="D92" s="65"/>
      <c r="E92" s="65"/>
      <c r="F92" s="65"/>
      <c r="G92" s="65"/>
      <c r="H92" s="65"/>
      <c r="I92" s="174"/>
      <c r="J92" s="65"/>
      <c r="K92" s="65"/>
      <c r="L92" s="63"/>
    </row>
    <row r="93" spans="2:12" s="1" customFormat="1" ht="23.25" customHeight="1">
      <c r="B93" s="43"/>
      <c r="C93" s="65"/>
      <c r="D93" s="65"/>
      <c r="E93" s="390" t="str">
        <f>E11</f>
        <v>D.1.1_SO 02 - Architektonicko-stavební řešení</v>
      </c>
      <c r="F93" s="421"/>
      <c r="G93" s="421"/>
      <c r="H93" s="421"/>
      <c r="I93" s="174"/>
      <c r="J93" s="65"/>
      <c r="K93" s="65"/>
      <c r="L93" s="63"/>
    </row>
    <row r="94" spans="2:12" s="1" customFormat="1" ht="6.95" customHeight="1">
      <c r="B94" s="43"/>
      <c r="C94" s="65"/>
      <c r="D94" s="65"/>
      <c r="E94" s="65"/>
      <c r="F94" s="65"/>
      <c r="G94" s="65"/>
      <c r="H94" s="65"/>
      <c r="I94" s="174"/>
      <c r="J94" s="65"/>
      <c r="K94" s="65"/>
      <c r="L94" s="63"/>
    </row>
    <row r="95" spans="2:12" s="1" customFormat="1" ht="18" customHeight="1">
      <c r="B95" s="43"/>
      <c r="C95" s="67" t="s">
        <v>24</v>
      </c>
      <c r="D95" s="65"/>
      <c r="E95" s="65"/>
      <c r="F95" s="175" t="str">
        <f>F14</f>
        <v>Olomouc</v>
      </c>
      <c r="G95" s="65"/>
      <c r="H95" s="65"/>
      <c r="I95" s="176" t="s">
        <v>26</v>
      </c>
      <c r="J95" s="75" t="str">
        <f>IF(J14="","",J14)</f>
        <v>14. 11. 2017</v>
      </c>
      <c r="K95" s="65"/>
      <c r="L95" s="63"/>
    </row>
    <row r="96" spans="2:12" s="1" customFormat="1" ht="6.95" customHeight="1">
      <c r="B96" s="43"/>
      <c r="C96" s="65"/>
      <c r="D96" s="65"/>
      <c r="E96" s="65"/>
      <c r="F96" s="65"/>
      <c r="G96" s="65"/>
      <c r="H96" s="65"/>
      <c r="I96" s="174"/>
      <c r="J96" s="65"/>
      <c r="K96" s="65"/>
      <c r="L96" s="63"/>
    </row>
    <row r="97" spans="2:65" s="1" customFormat="1">
      <c r="B97" s="43"/>
      <c r="C97" s="67" t="s">
        <v>32</v>
      </c>
      <c r="D97" s="65"/>
      <c r="E97" s="65"/>
      <c r="F97" s="175" t="str">
        <f>E17</f>
        <v>Fakultní nemocnice Olomouc, příspěvková organizace</v>
      </c>
      <c r="G97" s="65"/>
      <c r="H97" s="65"/>
      <c r="I97" s="176" t="s">
        <v>39</v>
      </c>
      <c r="J97" s="175" t="str">
        <f>E23</f>
        <v>PPS KANIA</v>
      </c>
      <c r="K97" s="65"/>
      <c r="L97" s="63"/>
    </row>
    <row r="98" spans="2:65" s="1" customFormat="1" ht="14.45" customHeight="1">
      <c r="B98" s="43"/>
      <c r="C98" s="67" t="s">
        <v>37</v>
      </c>
      <c r="D98" s="65"/>
      <c r="E98" s="65"/>
      <c r="F98" s="175" t="str">
        <f>IF(E20="","",E20)</f>
        <v/>
      </c>
      <c r="G98" s="65"/>
      <c r="H98" s="65"/>
      <c r="I98" s="174"/>
      <c r="J98" s="65"/>
      <c r="K98" s="65"/>
      <c r="L98" s="63"/>
    </row>
    <row r="99" spans="2:65" s="1" customFormat="1" ht="10.35" customHeight="1">
      <c r="B99" s="43"/>
      <c r="C99" s="65"/>
      <c r="D99" s="65"/>
      <c r="E99" s="65"/>
      <c r="F99" s="65"/>
      <c r="G99" s="65"/>
      <c r="H99" s="65"/>
      <c r="I99" s="174"/>
      <c r="J99" s="65"/>
      <c r="K99" s="65"/>
      <c r="L99" s="63"/>
    </row>
    <row r="100" spans="2:65" s="10" customFormat="1" ht="29.25" customHeight="1">
      <c r="B100" s="177"/>
      <c r="C100" s="178" t="s">
        <v>164</v>
      </c>
      <c r="D100" s="179" t="s">
        <v>63</v>
      </c>
      <c r="E100" s="179" t="s">
        <v>59</v>
      </c>
      <c r="F100" s="179" t="s">
        <v>165</v>
      </c>
      <c r="G100" s="179" t="s">
        <v>166</v>
      </c>
      <c r="H100" s="179" t="s">
        <v>167</v>
      </c>
      <c r="I100" s="180" t="s">
        <v>168</v>
      </c>
      <c r="J100" s="179" t="s">
        <v>153</v>
      </c>
      <c r="K100" s="181" t="s">
        <v>169</v>
      </c>
      <c r="L100" s="182"/>
      <c r="M100" s="83" t="s">
        <v>170</v>
      </c>
      <c r="N100" s="84" t="s">
        <v>48</v>
      </c>
      <c r="O100" s="84" t="s">
        <v>171</v>
      </c>
      <c r="P100" s="84" t="s">
        <v>172</v>
      </c>
      <c r="Q100" s="84" t="s">
        <v>173</v>
      </c>
      <c r="R100" s="84" t="s">
        <v>174</v>
      </c>
      <c r="S100" s="84" t="s">
        <v>175</v>
      </c>
      <c r="T100" s="85" t="s">
        <v>176</v>
      </c>
    </row>
    <row r="101" spans="2:65" s="1" customFormat="1" ht="29.25" customHeight="1">
      <c r="B101" s="43"/>
      <c r="C101" s="89" t="s">
        <v>154</v>
      </c>
      <c r="D101" s="65"/>
      <c r="E101" s="65"/>
      <c r="F101" s="65"/>
      <c r="G101" s="65"/>
      <c r="H101" s="65"/>
      <c r="I101" s="174"/>
      <c r="J101" s="183">
        <f>BK101</f>
        <v>0</v>
      </c>
      <c r="K101" s="65"/>
      <c r="L101" s="63"/>
      <c r="M101" s="86"/>
      <c r="N101" s="87"/>
      <c r="O101" s="87"/>
      <c r="P101" s="184">
        <f>P102+P249+P392+P406</f>
        <v>0</v>
      </c>
      <c r="Q101" s="87"/>
      <c r="R101" s="184">
        <f>R102+R249+R392+R406</f>
        <v>73.79925080000001</v>
      </c>
      <c r="S101" s="87"/>
      <c r="T101" s="185">
        <f>T102+T249+T392+T406</f>
        <v>101.77519380000003</v>
      </c>
      <c r="AT101" s="25" t="s">
        <v>77</v>
      </c>
      <c r="AU101" s="25" t="s">
        <v>155</v>
      </c>
      <c r="BK101" s="186">
        <f>BK102+BK249+BK392+BK406</f>
        <v>0</v>
      </c>
    </row>
    <row r="102" spans="2:65" s="11" customFormat="1" ht="37.35" customHeight="1">
      <c r="B102" s="187"/>
      <c r="C102" s="188"/>
      <c r="D102" s="189" t="s">
        <v>77</v>
      </c>
      <c r="E102" s="190" t="s">
        <v>267</v>
      </c>
      <c r="F102" s="190" t="s">
        <v>268</v>
      </c>
      <c r="G102" s="188"/>
      <c r="H102" s="188"/>
      <c r="I102" s="191"/>
      <c r="J102" s="192">
        <f>BK102</f>
        <v>0</v>
      </c>
      <c r="K102" s="188"/>
      <c r="L102" s="193"/>
      <c r="M102" s="194"/>
      <c r="N102" s="195"/>
      <c r="O102" s="195"/>
      <c r="P102" s="196">
        <f>P103+P113+P168+P239</f>
        <v>0</v>
      </c>
      <c r="Q102" s="195"/>
      <c r="R102" s="196">
        <f>R103+R113+R168+R239</f>
        <v>63.332536140000009</v>
      </c>
      <c r="S102" s="195"/>
      <c r="T102" s="197">
        <f>T103+T113+T168+T239</f>
        <v>96.992704000000032</v>
      </c>
      <c r="AR102" s="198" t="s">
        <v>86</v>
      </c>
      <c r="AT102" s="199" t="s">
        <v>77</v>
      </c>
      <c r="AU102" s="199" t="s">
        <v>78</v>
      </c>
      <c r="AY102" s="198" t="s">
        <v>179</v>
      </c>
      <c r="BK102" s="200">
        <f>BK103+BK113+BK168+BK239</f>
        <v>0</v>
      </c>
    </row>
    <row r="103" spans="2:65" s="11" customFormat="1" ht="19.899999999999999" customHeight="1">
      <c r="B103" s="187"/>
      <c r="C103" s="188"/>
      <c r="D103" s="201" t="s">
        <v>77</v>
      </c>
      <c r="E103" s="202" t="s">
        <v>109</v>
      </c>
      <c r="F103" s="202" t="s">
        <v>269</v>
      </c>
      <c r="G103" s="188"/>
      <c r="H103" s="188"/>
      <c r="I103" s="191"/>
      <c r="J103" s="203">
        <f>BK103</f>
        <v>0</v>
      </c>
      <c r="K103" s="188"/>
      <c r="L103" s="193"/>
      <c r="M103" s="194"/>
      <c r="N103" s="195"/>
      <c r="O103" s="195"/>
      <c r="P103" s="196">
        <f>SUM(P104:P112)</f>
        <v>0</v>
      </c>
      <c r="Q103" s="195"/>
      <c r="R103" s="196">
        <f>SUM(R104:R112)</f>
        <v>0.81935919999999995</v>
      </c>
      <c r="S103" s="195"/>
      <c r="T103" s="197">
        <f>SUM(T104:T112)</f>
        <v>0</v>
      </c>
      <c r="AR103" s="198" t="s">
        <v>86</v>
      </c>
      <c r="AT103" s="199" t="s">
        <v>77</v>
      </c>
      <c r="AU103" s="199" t="s">
        <v>86</v>
      </c>
      <c r="AY103" s="198" t="s">
        <v>179</v>
      </c>
      <c r="BK103" s="200">
        <f>SUM(BK104:BK112)</f>
        <v>0</v>
      </c>
    </row>
    <row r="104" spans="2:65" s="1" customFormat="1" ht="22.5" customHeight="1">
      <c r="B104" s="43"/>
      <c r="C104" s="204" t="s">
        <v>86</v>
      </c>
      <c r="D104" s="204" t="s">
        <v>182</v>
      </c>
      <c r="E104" s="205" t="s">
        <v>1248</v>
      </c>
      <c r="F104" s="206" t="s">
        <v>1249</v>
      </c>
      <c r="G104" s="207" t="s">
        <v>287</v>
      </c>
      <c r="H104" s="208">
        <v>3.5</v>
      </c>
      <c r="I104" s="209"/>
      <c r="J104" s="210">
        <f>ROUND(I104*H104,2)</f>
        <v>0</v>
      </c>
      <c r="K104" s="206" t="s">
        <v>186</v>
      </c>
      <c r="L104" s="63"/>
      <c r="M104" s="211" t="s">
        <v>34</v>
      </c>
      <c r="N104" s="212" t="s">
        <v>49</v>
      </c>
      <c r="O104" s="44"/>
      <c r="P104" s="213">
        <f>O104*H104</f>
        <v>0</v>
      </c>
      <c r="Q104" s="213">
        <v>8.5319999999999993E-2</v>
      </c>
      <c r="R104" s="213">
        <f>Q104*H104</f>
        <v>0.29862</v>
      </c>
      <c r="S104" s="213">
        <v>0</v>
      </c>
      <c r="T104" s="214">
        <f>S104*H104</f>
        <v>0</v>
      </c>
      <c r="AR104" s="25" t="s">
        <v>203</v>
      </c>
      <c r="AT104" s="25" t="s">
        <v>182</v>
      </c>
      <c r="AU104" s="25" t="s">
        <v>88</v>
      </c>
      <c r="AY104" s="25" t="s">
        <v>179</v>
      </c>
      <c r="BE104" s="215">
        <f>IF(N104="základní",J104,0)</f>
        <v>0</v>
      </c>
      <c r="BF104" s="215">
        <f>IF(N104="snížená",J104,0)</f>
        <v>0</v>
      </c>
      <c r="BG104" s="215">
        <f>IF(N104="zákl. přenesená",J104,0)</f>
        <v>0</v>
      </c>
      <c r="BH104" s="215">
        <f>IF(N104="sníž. přenesená",J104,0)</f>
        <v>0</v>
      </c>
      <c r="BI104" s="215">
        <f>IF(N104="nulová",J104,0)</f>
        <v>0</v>
      </c>
      <c r="BJ104" s="25" t="s">
        <v>86</v>
      </c>
      <c r="BK104" s="215">
        <f>ROUND(I104*H104,2)</f>
        <v>0</v>
      </c>
      <c r="BL104" s="25" t="s">
        <v>203</v>
      </c>
      <c r="BM104" s="25" t="s">
        <v>1250</v>
      </c>
    </row>
    <row r="105" spans="2:65" s="12" customFormat="1" ht="13.5">
      <c r="B105" s="226"/>
      <c r="C105" s="227"/>
      <c r="D105" s="219" t="s">
        <v>277</v>
      </c>
      <c r="E105" s="228" t="s">
        <v>34</v>
      </c>
      <c r="F105" s="229" t="s">
        <v>1251</v>
      </c>
      <c r="G105" s="227"/>
      <c r="H105" s="230" t="s">
        <v>34</v>
      </c>
      <c r="I105" s="231"/>
      <c r="J105" s="227"/>
      <c r="K105" s="227"/>
      <c r="L105" s="232"/>
      <c r="M105" s="233"/>
      <c r="N105" s="234"/>
      <c r="O105" s="234"/>
      <c r="P105" s="234"/>
      <c r="Q105" s="234"/>
      <c r="R105" s="234"/>
      <c r="S105" s="234"/>
      <c r="T105" s="235"/>
      <c r="AT105" s="236" t="s">
        <v>277</v>
      </c>
      <c r="AU105" s="236" t="s">
        <v>88</v>
      </c>
      <c r="AV105" s="12" t="s">
        <v>86</v>
      </c>
      <c r="AW105" s="12" t="s">
        <v>41</v>
      </c>
      <c r="AX105" s="12" t="s">
        <v>78</v>
      </c>
      <c r="AY105" s="236" t="s">
        <v>179</v>
      </c>
    </row>
    <row r="106" spans="2:65" s="13" customFormat="1" ht="13.5">
      <c r="B106" s="237"/>
      <c r="C106" s="238"/>
      <c r="D106" s="219" t="s">
        <v>277</v>
      </c>
      <c r="E106" s="239" t="s">
        <v>34</v>
      </c>
      <c r="F106" s="240" t="s">
        <v>1252</v>
      </c>
      <c r="G106" s="238"/>
      <c r="H106" s="241">
        <v>3.5</v>
      </c>
      <c r="I106" s="242"/>
      <c r="J106" s="238"/>
      <c r="K106" s="238"/>
      <c r="L106" s="243"/>
      <c r="M106" s="244"/>
      <c r="N106" s="245"/>
      <c r="O106" s="245"/>
      <c r="P106" s="245"/>
      <c r="Q106" s="245"/>
      <c r="R106" s="245"/>
      <c r="S106" s="245"/>
      <c r="T106" s="246"/>
      <c r="AT106" s="247" t="s">
        <v>277</v>
      </c>
      <c r="AU106" s="247" t="s">
        <v>88</v>
      </c>
      <c r="AV106" s="13" t="s">
        <v>88</v>
      </c>
      <c r="AW106" s="13" t="s">
        <v>41</v>
      </c>
      <c r="AX106" s="13" t="s">
        <v>78</v>
      </c>
      <c r="AY106" s="247" t="s">
        <v>179</v>
      </c>
    </row>
    <row r="107" spans="2:65" s="14" customFormat="1" ht="13.5">
      <c r="B107" s="248"/>
      <c r="C107" s="249"/>
      <c r="D107" s="216" t="s">
        <v>277</v>
      </c>
      <c r="E107" s="250" t="s">
        <v>34</v>
      </c>
      <c r="F107" s="251" t="s">
        <v>280</v>
      </c>
      <c r="G107" s="249"/>
      <c r="H107" s="252">
        <v>3.5</v>
      </c>
      <c r="I107" s="253"/>
      <c r="J107" s="249"/>
      <c r="K107" s="249"/>
      <c r="L107" s="254"/>
      <c r="M107" s="255"/>
      <c r="N107" s="256"/>
      <c r="O107" s="256"/>
      <c r="P107" s="256"/>
      <c r="Q107" s="256"/>
      <c r="R107" s="256"/>
      <c r="S107" s="256"/>
      <c r="T107" s="257"/>
      <c r="AT107" s="258" t="s">
        <v>277</v>
      </c>
      <c r="AU107" s="258" t="s">
        <v>88</v>
      </c>
      <c r="AV107" s="14" t="s">
        <v>203</v>
      </c>
      <c r="AW107" s="14" t="s">
        <v>41</v>
      </c>
      <c r="AX107" s="14" t="s">
        <v>86</v>
      </c>
      <c r="AY107" s="258" t="s">
        <v>179</v>
      </c>
    </row>
    <row r="108" spans="2:65" s="1" customFormat="1" ht="22.5" customHeight="1">
      <c r="B108" s="43"/>
      <c r="C108" s="204" t="s">
        <v>88</v>
      </c>
      <c r="D108" s="204" t="s">
        <v>182</v>
      </c>
      <c r="E108" s="205" t="s">
        <v>285</v>
      </c>
      <c r="F108" s="206" t="s">
        <v>286</v>
      </c>
      <c r="G108" s="207" t="s">
        <v>287</v>
      </c>
      <c r="H108" s="208">
        <v>6.06</v>
      </c>
      <c r="I108" s="209"/>
      <c r="J108" s="210">
        <f>ROUND(I108*H108,2)</f>
        <v>0</v>
      </c>
      <c r="K108" s="206" t="s">
        <v>186</v>
      </c>
      <c r="L108" s="63"/>
      <c r="M108" s="211" t="s">
        <v>34</v>
      </c>
      <c r="N108" s="212" t="s">
        <v>49</v>
      </c>
      <c r="O108" s="44"/>
      <c r="P108" s="213">
        <f>O108*H108</f>
        <v>0</v>
      </c>
      <c r="Q108" s="213">
        <v>8.5319999999999993E-2</v>
      </c>
      <c r="R108" s="213">
        <f>Q108*H108</f>
        <v>0.51703919999999992</v>
      </c>
      <c r="S108" s="213">
        <v>0</v>
      </c>
      <c r="T108" s="214">
        <f>S108*H108</f>
        <v>0</v>
      </c>
      <c r="AR108" s="25" t="s">
        <v>203</v>
      </c>
      <c r="AT108" s="25" t="s">
        <v>182</v>
      </c>
      <c r="AU108" s="25" t="s">
        <v>88</v>
      </c>
      <c r="AY108" s="25" t="s">
        <v>179</v>
      </c>
      <c r="BE108" s="215">
        <f>IF(N108="základní",J108,0)</f>
        <v>0</v>
      </c>
      <c r="BF108" s="215">
        <f>IF(N108="snížená",J108,0)</f>
        <v>0</v>
      </c>
      <c r="BG108" s="215">
        <f>IF(N108="zákl. přenesená",J108,0)</f>
        <v>0</v>
      </c>
      <c r="BH108" s="215">
        <f>IF(N108="sníž. přenesená",J108,0)</f>
        <v>0</v>
      </c>
      <c r="BI108" s="215">
        <f>IF(N108="nulová",J108,0)</f>
        <v>0</v>
      </c>
      <c r="BJ108" s="25" t="s">
        <v>86</v>
      </c>
      <c r="BK108" s="215">
        <f>ROUND(I108*H108,2)</f>
        <v>0</v>
      </c>
      <c r="BL108" s="25" t="s">
        <v>203</v>
      </c>
      <c r="BM108" s="25" t="s">
        <v>288</v>
      </c>
    </row>
    <row r="109" spans="2:65" s="12" customFormat="1" ht="13.5">
      <c r="B109" s="226"/>
      <c r="C109" s="227"/>
      <c r="D109" s="219" t="s">
        <v>277</v>
      </c>
      <c r="E109" s="228" t="s">
        <v>34</v>
      </c>
      <c r="F109" s="229" t="s">
        <v>1251</v>
      </c>
      <c r="G109" s="227"/>
      <c r="H109" s="230" t="s">
        <v>34</v>
      </c>
      <c r="I109" s="231"/>
      <c r="J109" s="227"/>
      <c r="K109" s="227"/>
      <c r="L109" s="232"/>
      <c r="M109" s="233"/>
      <c r="N109" s="234"/>
      <c r="O109" s="234"/>
      <c r="P109" s="234"/>
      <c r="Q109" s="234"/>
      <c r="R109" s="234"/>
      <c r="S109" s="234"/>
      <c r="T109" s="235"/>
      <c r="AT109" s="236" t="s">
        <v>277</v>
      </c>
      <c r="AU109" s="236" t="s">
        <v>88</v>
      </c>
      <c r="AV109" s="12" t="s">
        <v>86</v>
      </c>
      <c r="AW109" s="12" t="s">
        <v>41</v>
      </c>
      <c r="AX109" s="12" t="s">
        <v>78</v>
      </c>
      <c r="AY109" s="236" t="s">
        <v>179</v>
      </c>
    </row>
    <row r="110" spans="2:65" s="13" customFormat="1" ht="13.5">
      <c r="B110" s="237"/>
      <c r="C110" s="238"/>
      <c r="D110" s="219" t="s">
        <v>277</v>
      </c>
      <c r="E110" s="239" t="s">
        <v>34</v>
      </c>
      <c r="F110" s="240" t="s">
        <v>1253</v>
      </c>
      <c r="G110" s="238"/>
      <c r="H110" s="241">
        <v>6.06</v>
      </c>
      <c r="I110" s="242"/>
      <c r="J110" s="238"/>
      <c r="K110" s="238"/>
      <c r="L110" s="243"/>
      <c r="M110" s="244"/>
      <c r="N110" s="245"/>
      <c r="O110" s="245"/>
      <c r="P110" s="245"/>
      <c r="Q110" s="245"/>
      <c r="R110" s="245"/>
      <c r="S110" s="245"/>
      <c r="T110" s="246"/>
      <c r="AT110" s="247" t="s">
        <v>277</v>
      </c>
      <c r="AU110" s="247" t="s">
        <v>88</v>
      </c>
      <c r="AV110" s="13" t="s">
        <v>88</v>
      </c>
      <c r="AW110" s="13" t="s">
        <v>41</v>
      </c>
      <c r="AX110" s="13" t="s">
        <v>78</v>
      </c>
      <c r="AY110" s="247" t="s">
        <v>179</v>
      </c>
    </row>
    <row r="111" spans="2:65" s="14" customFormat="1" ht="13.5">
      <c r="B111" s="248"/>
      <c r="C111" s="249"/>
      <c r="D111" s="216" t="s">
        <v>277</v>
      </c>
      <c r="E111" s="250" t="s">
        <v>34</v>
      </c>
      <c r="F111" s="251" t="s">
        <v>280</v>
      </c>
      <c r="G111" s="249"/>
      <c r="H111" s="252">
        <v>6.06</v>
      </c>
      <c r="I111" s="253"/>
      <c r="J111" s="249"/>
      <c r="K111" s="249"/>
      <c r="L111" s="254"/>
      <c r="M111" s="255"/>
      <c r="N111" s="256"/>
      <c r="O111" s="256"/>
      <c r="P111" s="256"/>
      <c r="Q111" s="256"/>
      <c r="R111" s="256"/>
      <c r="S111" s="256"/>
      <c r="T111" s="257"/>
      <c r="AT111" s="258" t="s">
        <v>277</v>
      </c>
      <c r="AU111" s="258" t="s">
        <v>88</v>
      </c>
      <c r="AV111" s="14" t="s">
        <v>203</v>
      </c>
      <c r="AW111" s="14" t="s">
        <v>41</v>
      </c>
      <c r="AX111" s="14" t="s">
        <v>86</v>
      </c>
      <c r="AY111" s="258" t="s">
        <v>179</v>
      </c>
    </row>
    <row r="112" spans="2:65" s="1" customFormat="1" ht="22.5" customHeight="1">
      <c r="B112" s="43"/>
      <c r="C112" s="204" t="s">
        <v>109</v>
      </c>
      <c r="D112" s="204" t="s">
        <v>182</v>
      </c>
      <c r="E112" s="205" t="s">
        <v>299</v>
      </c>
      <c r="F112" s="206" t="s">
        <v>300</v>
      </c>
      <c r="G112" s="207" t="s">
        <v>301</v>
      </c>
      <c r="H112" s="208">
        <v>18.5</v>
      </c>
      <c r="I112" s="209"/>
      <c r="J112" s="210">
        <f>ROUND(I112*H112,2)</f>
        <v>0</v>
      </c>
      <c r="K112" s="206" t="s">
        <v>186</v>
      </c>
      <c r="L112" s="63"/>
      <c r="M112" s="211" t="s">
        <v>34</v>
      </c>
      <c r="N112" s="212" t="s">
        <v>49</v>
      </c>
      <c r="O112" s="44"/>
      <c r="P112" s="213">
        <f>O112*H112</f>
        <v>0</v>
      </c>
      <c r="Q112" s="213">
        <v>2.0000000000000001E-4</v>
      </c>
      <c r="R112" s="213">
        <f>Q112*H112</f>
        <v>3.7000000000000002E-3</v>
      </c>
      <c r="S112" s="213">
        <v>0</v>
      </c>
      <c r="T112" s="214">
        <f>S112*H112</f>
        <v>0</v>
      </c>
      <c r="AR112" s="25" t="s">
        <v>203</v>
      </c>
      <c r="AT112" s="25" t="s">
        <v>182</v>
      </c>
      <c r="AU112" s="25" t="s">
        <v>88</v>
      </c>
      <c r="AY112" s="25" t="s">
        <v>179</v>
      </c>
      <c r="BE112" s="215">
        <f>IF(N112="základní",J112,0)</f>
        <v>0</v>
      </c>
      <c r="BF112" s="215">
        <f>IF(N112="snížená",J112,0)</f>
        <v>0</v>
      </c>
      <c r="BG112" s="215">
        <f>IF(N112="zákl. přenesená",J112,0)</f>
        <v>0</v>
      </c>
      <c r="BH112" s="215">
        <f>IF(N112="sníž. přenesená",J112,0)</f>
        <v>0</v>
      </c>
      <c r="BI112" s="215">
        <f>IF(N112="nulová",J112,0)</f>
        <v>0</v>
      </c>
      <c r="BJ112" s="25" t="s">
        <v>86</v>
      </c>
      <c r="BK112" s="215">
        <f>ROUND(I112*H112,2)</f>
        <v>0</v>
      </c>
      <c r="BL112" s="25" t="s">
        <v>203</v>
      </c>
      <c r="BM112" s="25" t="s">
        <v>302</v>
      </c>
    </row>
    <row r="113" spans="2:65" s="11" customFormat="1" ht="29.85" customHeight="1">
      <c r="B113" s="187"/>
      <c r="C113" s="188"/>
      <c r="D113" s="201" t="s">
        <v>77</v>
      </c>
      <c r="E113" s="202" t="s">
        <v>214</v>
      </c>
      <c r="F113" s="202" t="s">
        <v>310</v>
      </c>
      <c r="G113" s="188"/>
      <c r="H113" s="188"/>
      <c r="I113" s="191"/>
      <c r="J113" s="203">
        <f>BK113</f>
        <v>0</v>
      </c>
      <c r="K113" s="188"/>
      <c r="L113" s="193"/>
      <c r="M113" s="194"/>
      <c r="N113" s="195"/>
      <c r="O113" s="195"/>
      <c r="P113" s="196">
        <f>SUM(P114:P167)</f>
        <v>0</v>
      </c>
      <c r="Q113" s="195"/>
      <c r="R113" s="196">
        <f>SUM(R114:R167)</f>
        <v>62.433574420000006</v>
      </c>
      <c r="S113" s="195"/>
      <c r="T113" s="197">
        <f>SUM(T114:T167)</f>
        <v>0</v>
      </c>
      <c r="AR113" s="198" t="s">
        <v>86</v>
      </c>
      <c r="AT113" s="199" t="s">
        <v>77</v>
      </c>
      <c r="AU113" s="199" t="s">
        <v>86</v>
      </c>
      <c r="AY113" s="198" t="s">
        <v>179</v>
      </c>
      <c r="BK113" s="200">
        <f>SUM(BK114:BK167)</f>
        <v>0</v>
      </c>
    </row>
    <row r="114" spans="2:65" s="1" customFormat="1" ht="22.5" customHeight="1">
      <c r="B114" s="43"/>
      <c r="C114" s="204" t="s">
        <v>203</v>
      </c>
      <c r="D114" s="204" t="s">
        <v>182</v>
      </c>
      <c r="E114" s="205" t="s">
        <v>311</v>
      </c>
      <c r="F114" s="206" t="s">
        <v>312</v>
      </c>
      <c r="G114" s="207" t="s">
        <v>287</v>
      </c>
      <c r="H114" s="208">
        <v>110.5</v>
      </c>
      <c r="I114" s="209"/>
      <c r="J114" s="210">
        <f>ROUND(I114*H114,2)</f>
        <v>0</v>
      </c>
      <c r="K114" s="206" t="s">
        <v>186</v>
      </c>
      <c r="L114" s="63"/>
      <c r="M114" s="211" t="s">
        <v>34</v>
      </c>
      <c r="N114" s="212" t="s">
        <v>49</v>
      </c>
      <c r="O114" s="44"/>
      <c r="P114" s="213">
        <f>O114*H114</f>
        <v>0</v>
      </c>
      <c r="Q114" s="213">
        <v>7.3499999999999998E-3</v>
      </c>
      <c r="R114" s="213">
        <f>Q114*H114</f>
        <v>0.81217499999999998</v>
      </c>
      <c r="S114" s="213">
        <v>0</v>
      </c>
      <c r="T114" s="214">
        <f>S114*H114</f>
        <v>0</v>
      </c>
      <c r="AR114" s="25" t="s">
        <v>203</v>
      </c>
      <c r="AT114" s="25" t="s">
        <v>182</v>
      </c>
      <c r="AU114" s="25" t="s">
        <v>88</v>
      </c>
      <c r="AY114" s="25" t="s">
        <v>179</v>
      </c>
      <c r="BE114" s="215">
        <f>IF(N114="základní",J114,0)</f>
        <v>0</v>
      </c>
      <c r="BF114" s="215">
        <f>IF(N114="snížená",J114,0)</f>
        <v>0</v>
      </c>
      <c r="BG114" s="215">
        <f>IF(N114="zákl. přenesená",J114,0)</f>
        <v>0</v>
      </c>
      <c r="BH114" s="215">
        <f>IF(N114="sníž. přenesená",J114,0)</f>
        <v>0</v>
      </c>
      <c r="BI114" s="215">
        <f>IF(N114="nulová",J114,0)</f>
        <v>0</v>
      </c>
      <c r="BJ114" s="25" t="s">
        <v>86</v>
      </c>
      <c r="BK114" s="215">
        <f>ROUND(I114*H114,2)</f>
        <v>0</v>
      </c>
      <c r="BL114" s="25" t="s">
        <v>203</v>
      </c>
      <c r="BM114" s="25" t="s">
        <v>313</v>
      </c>
    </row>
    <row r="115" spans="2:65" s="12" customFormat="1" ht="13.5">
      <c r="B115" s="226"/>
      <c r="C115" s="227"/>
      <c r="D115" s="219" t="s">
        <v>277</v>
      </c>
      <c r="E115" s="228" t="s">
        <v>34</v>
      </c>
      <c r="F115" s="229" t="s">
        <v>1251</v>
      </c>
      <c r="G115" s="227"/>
      <c r="H115" s="230" t="s">
        <v>34</v>
      </c>
      <c r="I115" s="231"/>
      <c r="J115" s="227"/>
      <c r="K115" s="227"/>
      <c r="L115" s="232"/>
      <c r="M115" s="233"/>
      <c r="N115" s="234"/>
      <c r="O115" s="234"/>
      <c r="P115" s="234"/>
      <c r="Q115" s="234"/>
      <c r="R115" s="234"/>
      <c r="S115" s="234"/>
      <c r="T115" s="235"/>
      <c r="AT115" s="236" t="s">
        <v>277</v>
      </c>
      <c r="AU115" s="236" t="s">
        <v>88</v>
      </c>
      <c r="AV115" s="12" t="s">
        <v>86</v>
      </c>
      <c r="AW115" s="12" t="s">
        <v>41</v>
      </c>
      <c r="AX115" s="12" t="s">
        <v>78</v>
      </c>
      <c r="AY115" s="236" t="s">
        <v>179</v>
      </c>
    </row>
    <row r="116" spans="2:65" s="13" customFormat="1" ht="13.5">
      <c r="B116" s="237"/>
      <c r="C116" s="238"/>
      <c r="D116" s="219" t="s">
        <v>277</v>
      </c>
      <c r="E116" s="239" t="s">
        <v>34</v>
      </c>
      <c r="F116" s="240" t="s">
        <v>1254</v>
      </c>
      <c r="G116" s="238"/>
      <c r="H116" s="241">
        <v>110.5</v>
      </c>
      <c r="I116" s="242"/>
      <c r="J116" s="238"/>
      <c r="K116" s="238"/>
      <c r="L116" s="243"/>
      <c r="M116" s="244"/>
      <c r="N116" s="245"/>
      <c r="O116" s="245"/>
      <c r="P116" s="245"/>
      <c r="Q116" s="245"/>
      <c r="R116" s="245"/>
      <c r="S116" s="245"/>
      <c r="T116" s="246"/>
      <c r="AT116" s="247" t="s">
        <v>277</v>
      </c>
      <c r="AU116" s="247" t="s">
        <v>88</v>
      </c>
      <c r="AV116" s="13" t="s">
        <v>88</v>
      </c>
      <c r="AW116" s="13" t="s">
        <v>41</v>
      </c>
      <c r="AX116" s="13" t="s">
        <v>78</v>
      </c>
      <c r="AY116" s="247" t="s">
        <v>179</v>
      </c>
    </row>
    <row r="117" spans="2:65" s="14" customFormat="1" ht="13.5">
      <c r="B117" s="248"/>
      <c r="C117" s="249"/>
      <c r="D117" s="216" t="s">
        <v>277</v>
      </c>
      <c r="E117" s="250" t="s">
        <v>34</v>
      </c>
      <c r="F117" s="251" t="s">
        <v>280</v>
      </c>
      <c r="G117" s="249"/>
      <c r="H117" s="252">
        <v>110.5</v>
      </c>
      <c r="I117" s="253"/>
      <c r="J117" s="249"/>
      <c r="K117" s="249"/>
      <c r="L117" s="254"/>
      <c r="M117" s="255"/>
      <c r="N117" s="256"/>
      <c r="O117" s="256"/>
      <c r="P117" s="256"/>
      <c r="Q117" s="256"/>
      <c r="R117" s="256"/>
      <c r="S117" s="256"/>
      <c r="T117" s="257"/>
      <c r="AT117" s="258" t="s">
        <v>277</v>
      </c>
      <c r="AU117" s="258" t="s">
        <v>88</v>
      </c>
      <c r="AV117" s="14" t="s">
        <v>203</v>
      </c>
      <c r="AW117" s="14" t="s">
        <v>41</v>
      </c>
      <c r="AX117" s="14" t="s">
        <v>86</v>
      </c>
      <c r="AY117" s="258" t="s">
        <v>179</v>
      </c>
    </row>
    <row r="118" spans="2:65" s="1" customFormat="1" ht="22.5" customHeight="1">
      <c r="B118" s="43"/>
      <c r="C118" s="204" t="s">
        <v>178</v>
      </c>
      <c r="D118" s="204" t="s">
        <v>182</v>
      </c>
      <c r="E118" s="205" t="s">
        <v>316</v>
      </c>
      <c r="F118" s="206" t="s">
        <v>317</v>
      </c>
      <c r="G118" s="207" t="s">
        <v>287</v>
      </c>
      <c r="H118" s="208">
        <v>467.08</v>
      </c>
      <c r="I118" s="209"/>
      <c r="J118" s="210">
        <f>ROUND(I118*H118,2)</f>
        <v>0</v>
      </c>
      <c r="K118" s="206" t="s">
        <v>186</v>
      </c>
      <c r="L118" s="63"/>
      <c r="M118" s="211" t="s">
        <v>34</v>
      </c>
      <c r="N118" s="212" t="s">
        <v>49</v>
      </c>
      <c r="O118" s="44"/>
      <c r="P118" s="213">
        <f>O118*H118</f>
        <v>0</v>
      </c>
      <c r="Q118" s="213">
        <v>2.5999999999999998E-4</v>
      </c>
      <c r="R118" s="213">
        <f>Q118*H118</f>
        <v>0.12144079999999999</v>
      </c>
      <c r="S118" s="213">
        <v>0</v>
      </c>
      <c r="T118" s="214">
        <f>S118*H118</f>
        <v>0</v>
      </c>
      <c r="AR118" s="25" t="s">
        <v>203</v>
      </c>
      <c r="AT118" s="25" t="s">
        <v>182</v>
      </c>
      <c r="AU118" s="25" t="s">
        <v>88</v>
      </c>
      <c r="AY118" s="25" t="s">
        <v>179</v>
      </c>
      <c r="BE118" s="215">
        <f>IF(N118="základní",J118,0)</f>
        <v>0</v>
      </c>
      <c r="BF118" s="215">
        <f>IF(N118="snížená",J118,0)</f>
        <v>0</v>
      </c>
      <c r="BG118" s="215">
        <f>IF(N118="zákl. přenesená",J118,0)</f>
        <v>0</v>
      </c>
      <c r="BH118" s="215">
        <f>IF(N118="sníž. přenesená",J118,0)</f>
        <v>0</v>
      </c>
      <c r="BI118" s="215">
        <f>IF(N118="nulová",J118,0)</f>
        <v>0</v>
      </c>
      <c r="BJ118" s="25" t="s">
        <v>86</v>
      </c>
      <c r="BK118" s="215">
        <f>ROUND(I118*H118,2)</f>
        <v>0</v>
      </c>
      <c r="BL118" s="25" t="s">
        <v>203</v>
      </c>
      <c r="BM118" s="25" t="s">
        <v>318</v>
      </c>
    </row>
    <row r="119" spans="2:65" s="12" customFormat="1" ht="13.5">
      <c r="B119" s="226"/>
      <c r="C119" s="227"/>
      <c r="D119" s="219" t="s">
        <v>277</v>
      </c>
      <c r="E119" s="228" t="s">
        <v>34</v>
      </c>
      <c r="F119" s="229" t="s">
        <v>1251</v>
      </c>
      <c r="G119" s="227"/>
      <c r="H119" s="230" t="s">
        <v>34</v>
      </c>
      <c r="I119" s="231"/>
      <c r="J119" s="227"/>
      <c r="K119" s="227"/>
      <c r="L119" s="232"/>
      <c r="M119" s="233"/>
      <c r="N119" s="234"/>
      <c r="O119" s="234"/>
      <c r="P119" s="234"/>
      <c r="Q119" s="234"/>
      <c r="R119" s="234"/>
      <c r="S119" s="234"/>
      <c r="T119" s="235"/>
      <c r="AT119" s="236" t="s">
        <v>277</v>
      </c>
      <c r="AU119" s="236" t="s">
        <v>88</v>
      </c>
      <c r="AV119" s="12" t="s">
        <v>86</v>
      </c>
      <c r="AW119" s="12" t="s">
        <v>41</v>
      </c>
      <c r="AX119" s="12" t="s">
        <v>78</v>
      </c>
      <c r="AY119" s="236" t="s">
        <v>179</v>
      </c>
    </row>
    <row r="120" spans="2:65" s="13" customFormat="1" ht="13.5">
      <c r="B120" s="237"/>
      <c r="C120" s="238"/>
      <c r="D120" s="219" t="s">
        <v>277</v>
      </c>
      <c r="E120" s="239" t="s">
        <v>34</v>
      </c>
      <c r="F120" s="240" t="s">
        <v>1255</v>
      </c>
      <c r="G120" s="238"/>
      <c r="H120" s="241">
        <v>467.08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6"/>
      <c r="AT120" s="247" t="s">
        <v>277</v>
      </c>
      <c r="AU120" s="247" t="s">
        <v>88</v>
      </c>
      <c r="AV120" s="13" t="s">
        <v>88</v>
      </c>
      <c r="AW120" s="13" t="s">
        <v>41</v>
      </c>
      <c r="AX120" s="13" t="s">
        <v>78</v>
      </c>
      <c r="AY120" s="247" t="s">
        <v>179</v>
      </c>
    </row>
    <row r="121" spans="2:65" s="14" customFormat="1" ht="13.5">
      <c r="B121" s="248"/>
      <c r="C121" s="249"/>
      <c r="D121" s="216" t="s">
        <v>277</v>
      </c>
      <c r="E121" s="250" t="s">
        <v>34</v>
      </c>
      <c r="F121" s="251" t="s">
        <v>280</v>
      </c>
      <c r="G121" s="249"/>
      <c r="H121" s="252">
        <v>467.08</v>
      </c>
      <c r="I121" s="253"/>
      <c r="J121" s="249"/>
      <c r="K121" s="249"/>
      <c r="L121" s="254"/>
      <c r="M121" s="255"/>
      <c r="N121" s="256"/>
      <c r="O121" s="256"/>
      <c r="P121" s="256"/>
      <c r="Q121" s="256"/>
      <c r="R121" s="256"/>
      <c r="S121" s="256"/>
      <c r="T121" s="257"/>
      <c r="AT121" s="258" t="s">
        <v>277</v>
      </c>
      <c r="AU121" s="258" t="s">
        <v>88</v>
      </c>
      <c r="AV121" s="14" t="s">
        <v>203</v>
      </c>
      <c r="AW121" s="14" t="s">
        <v>41</v>
      </c>
      <c r="AX121" s="14" t="s">
        <v>86</v>
      </c>
      <c r="AY121" s="258" t="s">
        <v>179</v>
      </c>
    </row>
    <row r="122" spans="2:65" s="1" customFormat="1" ht="22.5" customHeight="1">
      <c r="B122" s="43"/>
      <c r="C122" s="204" t="s">
        <v>214</v>
      </c>
      <c r="D122" s="204" t="s">
        <v>182</v>
      </c>
      <c r="E122" s="205" t="s">
        <v>1256</v>
      </c>
      <c r="F122" s="206" t="s">
        <v>1257</v>
      </c>
      <c r="G122" s="207" t="s">
        <v>287</v>
      </c>
      <c r="H122" s="208">
        <v>46.7</v>
      </c>
      <c r="I122" s="209"/>
      <c r="J122" s="210">
        <f>ROUND(I122*H122,2)</f>
        <v>0</v>
      </c>
      <c r="K122" s="206" t="s">
        <v>186</v>
      </c>
      <c r="L122" s="63"/>
      <c r="M122" s="211" t="s">
        <v>34</v>
      </c>
      <c r="N122" s="212" t="s">
        <v>49</v>
      </c>
      <c r="O122" s="44"/>
      <c r="P122" s="213">
        <f>O122*H122</f>
        <v>0</v>
      </c>
      <c r="Q122" s="213">
        <v>0.04</v>
      </c>
      <c r="R122" s="213">
        <f>Q122*H122</f>
        <v>1.8680000000000001</v>
      </c>
      <c r="S122" s="213">
        <v>0</v>
      </c>
      <c r="T122" s="214">
        <f>S122*H122</f>
        <v>0</v>
      </c>
      <c r="AR122" s="25" t="s">
        <v>203</v>
      </c>
      <c r="AT122" s="25" t="s">
        <v>182</v>
      </c>
      <c r="AU122" s="25" t="s">
        <v>88</v>
      </c>
      <c r="AY122" s="25" t="s">
        <v>179</v>
      </c>
      <c r="BE122" s="215">
        <f>IF(N122="základní",J122,0)</f>
        <v>0</v>
      </c>
      <c r="BF122" s="215">
        <f>IF(N122="snížená",J122,0)</f>
        <v>0</v>
      </c>
      <c r="BG122" s="215">
        <f>IF(N122="zákl. přenesená",J122,0)</f>
        <v>0</v>
      </c>
      <c r="BH122" s="215">
        <f>IF(N122="sníž. přenesená",J122,0)</f>
        <v>0</v>
      </c>
      <c r="BI122" s="215">
        <f>IF(N122="nulová",J122,0)</f>
        <v>0</v>
      </c>
      <c r="BJ122" s="25" t="s">
        <v>86</v>
      </c>
      <c r="BK122" s="215">
        <f>ROUND(I122*H122,2)</f>
        <v>0</v>
      </c>
      <c r="BL122" s="25" t="s">
        <v>203</v>
      </c>
      <c r="BM122" s="25" t="s">
        <v>1258</v>
      </c>
    </row>
    <row r="123" spans="2:65" s="1" customFormat="1" ht="22.5" customHeight="1">
      <c r="B123" s="43"/>
      <c r="C123" s="204" t="s">
        <v>218</v>
      </c>
      <c r="D123" s="204" t="s">
        <v>182</v>
      </c>
      <c r="E123" s="205" t="s">
        <v>322</v>
      </c>
      <c r="F123" s="206" t="s">
        <v>323</v>
      </c>
      <c r="G123" s="207" t="s">
        <v>287</v>
      </c>
      <c r="H123" s="208">
        <v>51.37</v>
      </c>
      <c r="I123" s="209"/>
      <c r="J123" s="210">
        <f>ROUND(I123*H123,2)</f>
        <v>0</v>
      </c>
      <c r="K123" s="206" t="s">
        <v>186</v>
      </c>
      <c r="L123" s="63"/>
      <c r="M123" s="211" t="s">
        <v>34</v>
      </c>
      <c r="N123" s="212" t="s">
        <v>49</v>
      </c>
      <c r="O123" s="44"/>
      <c r="P123" s="213">
        <f>O123*H123</f>
        <v>0</v>
      </c>
      <c r="Q123" s="213">
        <v>4.8900000000000002E-3</v>
      </c>
      <c r="R123" s="213">
        <f>Q123*H123</f>
        <v>0.25119930000000001</v>
      </c>
      <c r="S123" s="213">
        <v>0</v>
      </c>
      <c r="T123" s="214">
        <f>S123*H123</f>
        <v>0</v>
      </c>
      <c r="AR123" s="25" t="s">
        <v>203</v>
      </c>
      <c r="AT123" s="25" t="s">
        <v>182</v>
      </c>
      <c r="AU123" s="25" t="s">
        <v>88</v>
      </c>
      <c r="AY123" s="25" t="s">
        <v>179</v>
      </c>
      <c r="BE123" s="215">
        <f>IF(N123="základní",J123,0)</f>
        <v>0</v>
      </c>
      <c r="BF123" s="215">
        <f>IF(N123="snížená",J123,0)</f>
        <v>0</v>
      </c>
      <c r="BG123" s="215">
        <f>IF(N123="zákl. přenesená",J123,0)</f>
        <v>0</v>
      </c>
      <c r="BH123" s="215">
        <f>IF(N123="sníž. přenesená",J123,0)</f>
        <v>0</v>
      </c>
      <c r="BI123" s="215">
        <f>IF(N123="nulová",J123,0)</f>
        <v>0</v>
      </c>
      <c r="BJ123" s="25" t="s">
        <v>86</v>
      </c>
      <c r="BK123" s="215">
        <f>ROUND(I123*H123,2)</f>
        <v>0</v>
      </c>
      <c r="BL123" s="25" t="s">
        <v>203</v>
      </c>
      <c r="BM123" s="25" t="s">
        <v>324</v>
      </c>
    </row>
    <row r="124" spans="2:65" s="1" customFormat="1" ht="22.5" customHeight="1">
      <c r="B124" s="43"/>
      <c r="C124" s="204" t="s">
        <v>223</v>
      </c>
      <c r="D124" s="204" t="s">
        <v>182</v>
      </c>
      <c r="E124" s="205" t="s">
        <v>326</v>
      </c>
      <c r="F124" s="206" t="s">
        <v>327</v>
      </c>
      <c r="G124" s="207" t="s">
        <v>287</v>
      </c>
      <c r="H124" s="208">
        <v>467.08</v>
      </c>
      <c r="I124" s="209"/>
      <c r="J124" s="210">
        <f>ROUND(I124*H124,2)</f>
        <v>0</v>
      </c>
      <c r="K124" s="206" t="s">
        <v>186</v>
      </c>
      <c r="L124" s="63"/>
      <c r="M124" s="211" t="s">
        <v>34</v>
      </c>
      <c r="N124" s="212" t="s">
        <v>49</v>
      </c>
      <c r="O124" s="44"/>
      <c r="P124" s="213">
        <f>O124*H124</f>
        <v>0</v>
      </c>
      <c r="Q124" s="213">
        <v>3.0000000000000001E-3</v>
      </c>
      <c r="R124" s="213">
        <f>Q124*H124</f>
        <v>1.40124</v>
      </c>
      <c r="S124" s="213">
        <v>0</v>
      </c>
      <c r="T124" s="214">
        <f>S124*H124</f>
        <v>0</v>
      </c>
      <c r="AR124" s="25" t="s">
        <v>203</v>
      </c>
      <c r="AT124" s="25" t="s">
        <v>182</v>
      </c>
      <c r="AU124" s="25" t="s">
        <v>88</v>
      </c>
      <c r="AY124" s="25" t="s">
        <v>179</v>
      </c>
      <c r="BE124" s="215">
        <f>IF(N124="základní",J124,0)</f>
        <v>0</v>
      </c>
      <c r="BF124" s="215">
        <f>IF(N124="snížená",J124,0)</f>
        <v>0</v>
      </c>
      <c r="BG124" s="215">
        <f>IF(N124="zákl. přenesená",J124,0)</f>
        <v>0</v>
      </c>
      <c r="BH124" s="215">
        <f>IF(N124="sníž. přenesená",J124,0)</f>
        <v>0</v>
      </c>
      <c r="BI124" s="215">
        <f>IF(N124="nulová",J124,0)</f>
        <v>0</v>
      </c>
      <c r="BJ124" s="25" t="s">
        <v>86</v>
      </c>
      <c r="BK124" s="215">
        <f>ROUND(I124*H124,2)</f>
        <v>0</v>
      </c>
      <c r="BL124" s="25" t="s">
        <v>203</v>
      </c>
      <c r="BM124" s="25" t="s">
        <v>328</v>
      </c>
    </row>
    <row r="125" spans="2:65" s="1" customFormat="1" ht="31.5" customHeight="1">
      <c r="B125" s="43"/>
      <c r="C125" s="204" t="s">
        <v>229</v>
      </c>
      <c r="D125" s="204" t="s">
        <v>182</v>
      </c>
      <c r="E125" s="205" t="s">
        <v>330</v>
      </c>
      <c r="F125" s="206" t="s">
        <v>331</v>
      </c>
      <c r="G125" s="207" t="s">
        <v>287</v>
      </c>
      <c r="H125" s="208">
        <v>110.5</v>
      </c>
      <c r="I125" s="209"/>
      <c r="J125" s="210">
        <f>ROUND(I125*H125,2)</f>
        <v>0</v>
      </c>
      <c r="K125" s="206" t="s">
        <v>186</v>
      </c>
      <c r="L125" s="63"/>
      <c r="M125" s="211" t="s">
        <v>34</v>
      </c>
      <c r="N125" s="212" t="s">
        <v>49</v>
      </c>
      <c r="O125" s="44"/>
      <c r="P125" s="213">
        <f>O125*H125</f>
        <v>0</v>
      </c>
      <c r="Q125" s="213">
        <v>1.575E-2</v>
      </c>
      <c r="R125" s="213">
        <f>Q125*H125</f>
        <v>1.740375</v>
      </c>
      <c r="S125" s="213">
        <v>0</v>
      </c>
      <c r="T125" s="214">
        <f>S125*H125</f>
        <v>0</v>
      </c>
      <c r="AR125" s="25" t="s">
        <v>203</v>
      </c>
      <c r="AT125" s="25" t="s">
        <v>182</v>
      </c>
      <c r="AU125" s="25" t="s">
        <v>88</v>
      </c>
      <c r="AY125" s="25" t="s">
        <v>179</v>
      </c>
      <c r="BE125" s="215">
        <f>IF(N125="základní",J125,0)</f>
        <v>0</v>
      </c>
      <c r="BF125" s="215">
        <f>IF(N125="snížená",J125,0)</f>
        <v>0</v>
      </c>
      <c r="BG125" s="215">
        <f>IF(N125="zákl. přenesená",J125,0)</f>
        <v>0</v>
      </c>
      <c r="BH125" s="215">
        <f>IF(N125="sníž. přenesená",J125,0)</f>
        <v>0</v>
      </c>
      <c r="BI125" s="215">
        <f>IF(N125="nulová",J125,0)</f>
        <v>0</v>
      </c>
      <c r="BJ125" s="25" t="s">
        <v>86</v>
      </c>
      <c r="BK125" s="215">
        <f>ROUND(I125*H125,2)</f>
        <v>0</v>
      </c>
      <c r="BL125" s="25" t="s">
        <v>203</v>
      </c>
      <c r="BM125" s="25" t="s">
        <v>332</v>
      </c>
    </row>
    <row r="126" spans="2:65" s="12" customFormat="1" ht="13.5">
      <c r="B126" s="226"/>
      <c r="C126" s="227"/>
      <c r="D126" s="219" t="s">
        <v>277</v>
      </c>
      <c r="E126" s="228" t="s">
        <v>34</v>
      </c>
      <c r="F126" s="229" t="s">
        <v>1251</v>
      </c>
      <c r="G126" s="227"/>
      <c r="H126" s="230" t="s">
        <v>34</v>
      </c>
      <c r="I126" s="231"/>
      <c r="J126" s="227"/>
      <c r="K126" s="227"/>
      <c r="L126" s="232"/>
      <c r="M126" s="233"/>
      <c r="N126" s="234"/>
      <c r="O126" s="234"/>
      <c r="P126" s="234"/>
      <c r="Q126" s="234"/>
      <c r="R126" s="234"/>
      <c r="S126" s="234"/>
      <c r="T126" s="235"/>
      <c r="AT126" s="236" t="s">
        <v>277</v>
      </c>
      <c r="AU126" s="236" t="s">
        <v>88</v>
      </c>
      <c r="AV126" s="12" t="s">
        <v>86</v>
      </c>
      <c r="AW126" s="12" t="s">
        <v>41</v>
      </c>
      <c r="AX126" s="12" t="s">
        <v>78</v>
      </c>
      <c r="AY126" s="236" t="s">
        <v>179</v>
      </c>
    </row>
    <row r="127" spans="2:65" s="13" customFormat="1" ht="13.5">
      <c r="B127" s="237"/>
      <c r="C127" s="238"/>
      <c r="D127" s="219" t="s">
        <v>277</v>
      </c>
      <c r="E127" s="239" t="s">
        <v>34</v>
      </c>
      <c r="F127" s="240" t="s">
        <v>1254</v>
      </c>
      <c r="G127" s="238"/>
      <c r="H127" s="241">
        <v>110.5</v>
      </c>
      <c r="I127" s="242"/>
      <c r="J127" s="238"/>
      <c r="K127" s="238"/>
      <c r="L127" s="243"/>
      <c r="M127" s="244"/>
      <c r="N127" s="245"/>
      <c r="O127" s="245"/>
      <c r="P127" s="245"/>
      <c r="Q127" s="245"/>
      <c r="R127" s="245"/>
      <c r="S127" s="245"/>
      <c r="T127" s="246"/>
      <c r="AT127" s="247" t="s">
        <v>277</v>
      </c>
      <c r="AU127" s="247" t="s">
        <v>88</v>
      </c>
      <c r="AV127" s="13" t="s">
        <v>88</v>
      </c>
      <c r="AW127" s="13" t="s">
        <v>41</v>
      </c>
      <c r="AX127" s="13" t="s">
        <v>78</v>
      </c>
      <c r="AY127" s="247" t="s">
        <v>179</v>
      </c>
    </row>
    <row r="128" spans="2:65" s="14" customFormat="1" ht="13.5">
      <c r="B128" s="248"/>
      <c r="C128" s="249"/>
      <c r="D128" s="216" t="s">
        <v>277</v>
      </c>
      <c r="E128" s="250" t="s">
        <v>34</v>
      </c>
      <c r="F128" s="251" t="s">
        <v>280</v>
      </c>
      <c r="G128" s="249"/>
      <c r="H128" s="252">
        <v>110.5</v>
      </c>
      <c r="I128" s="253"/>
      <c r="J128" s="249"/>
      <c r="K128" s="249"/>
      <c r="L128" s="254"/>
      <c r="M128" s="255"/>
      <c r="N128" s="256"/>
      <c r="O128" s="256"/>
      <c r="P128" s="256"/>
      <c r="Q128" s="256"/>
      <c r="R128" s="256"/>
      <c r="S128" s="256"/>
      <c r="T128" s="257"/>
      <c r="AT128" s="258" t="s">
        <v>277</v>
      </c>
      <c r="AU128" s="258" t="s">
        <v>88</v>
      </c>
      <c r="AV128" s="14" t="s">
        <v>203</v>
      </c>
      <c r="AW128" s="14" t="s">
        <v>41</v>
      </c>
      <c r="AX128" s="14" t="s">
        <v>86</v>
      </c>
      <c r="AY128" s="258" t="s">
        <v>179</v>
      </c>
    </row>
    <row r="129" spans="2:65" s="1" customFormat="1" ht="31.5" customHeight="1">
      <c r="B129" s="43"/>
      <c r="C129" s="204" t="s">
        <v>236</v>
      </c>
      <c r="D129" s="204" t="s">
        <v>182</v>
      </c>
      <c r="E129" s="205" t="s">
        <v>333</v>
      </c>
      <c r="F129" s="206" t="s">
        <v>334</v>
      </c>
      <c r="G129" s="207" t="s">
        <v>287</v>
      </c>
      <c r="H129" s="208">
        <v>221</v>
      </c>
      <c r="I129" s="209"/>
      <c r="J129" s="210">
        <f>ROUND(I129*H129,2)</f>
        <v>0</v>
      </c>
      <c r="K129" s="206" t="s">
        <v>186</v>
      </c>
      <c r="L129" s="63"/>
      <c r="M129" s="211" t="s">
        <v>34</v>
      </c>
      <c r="N129" s="212" t="s">
        <v>49</v>
      </c>
      <c r="O129" s="44"/>
      <c r="P129" s="213">
        <f>O129*H129</f>
        <v>0</v>
      </c>
      <c r="Q129" s="213">
        <v>7.9000000000000008E-3</v>
      </c>
      <c r="R129" s="213">
        <f>Q129*H129</f>
        <v>1.7459000000000002</v>
      </c>
      <c r="S129" s="213">
        <v>0</v>
      </c>
      <c r="T129" s="214">
        <f>S129*H129</f>
        <v>0</v>
      </c>
      <c r="AR129" s="25" t="s">
        <v>203</v>
      </c>
      <c r="AT129" s="25" t="s">
        <v>182</v>
      </c>
      <c r="AU129" s="25" t="s">
        <v>88</v>
      </c>
      <c r="AY129" s="25" t="s">
        <v>179</v>
      </c>
      <c r="BE129" s="215">
        <f>IF(N129="základní",J129,0)</f>
        <v>0</v>
      </c>
      <c r="BF129" s="215">
        <f>IF(N129="snížená",J129,0)</f>
        <v>0</v>
      </c>
      <c r="BG129" s="215">
        <f>IF(N129="zákl. přenesená",J129,0)</f>
        <v>0</v>
      </c>
      <c r="BH129" s="215">
        <f>IF(N129="sníž. přenesená",J129,0)</f>
        <v>0</v>
      </c>
      <c r="BI129" s="215">
        <f>IF(N129="nulová",J129,0)</f>
        <v>0</v>
      </c>
      <c r="BJ129" s="25" t="s">
        <v>86</v>
      </c>
      <c r="BK129" s="215">
        <f>ROUND(I129*H129,2)</f>
        <v>0</v>
      </c>
      <c r="BL129" s="25" t="s">
        <v>203</v>
      </c>
      <c r="BM129" s="25" t="s">
        <v>335</v>
      </c>
    </row>
    <row r="130" spans="2:65" s="13" customFormat="1" ht="13.5">
      <c r="B130" s="237"/>
      <c r="C130" s="238"/>
      <c r="D130" s="216" t="s">
        <v>277</v>
      </c>
      <c r="E130" s="238"/>
      <c r="F130" s="259" t="s">
        <v>1259</v>
      </c>
      <c r="G130" s="238"/>
      <c r="H130" s="260">
        <v>221</v>
      </c>
      <c r="I130" s="242"/>
      <c r="J130" s="238"/>
      <c r="K130" s="238"/>
      <c r="L130" s="243"/>
      <c r="M130" s="244"/>
      <c r="N130" s="245"/>
      <c r="O130" s="245"/>
      <c r="P130" s="245"/>
      <c r="Q130" s="245"/>
      <c r="R130" s="245"/>
      <c r="S130" s="245"/>
      <c r="T130" s="246"/>
      <c r="AT130" s="247" t="s">
        <v>277</v>
      </c>
      <c r="AU130" s="247" t="s">
        <v>88</v>
      </c>
      <c r="AV130" s="13" t="s">
        <v>88</v>
      </c>
      <c r="AW130" s="13" t="s">
        <v>6</v>
      </c>
      <c r="AX130" s="13" t="s">
        <v>86</v>
      </c>
      <c r="AY130" s="247" t="s">
        <v>179</v>
      </c>
    </row>
    <row r="131" spans="2:65" s="1" customFormat="1" ht="22.5" customHeight="1">
      <c r="B131" s="43"/>
      <c r="C131" s="204" t="s">
        <v>315</v>
      </c>
      <c r="D131" s="204" t="s">
        <v>182</v>
      </c>
      <c r="E131" s="205" t="s">
        <v>338</v>
      </c>
      <c r="F131" s="206" t="s">
        <v>339</v>
      </c>
      <c r="G131" s="207" t="s">
        <v>287</v>
      </c>
      <c r="H131" s="208">
        <v>356.58</v>
      </c>
      <c r="I131" s="209"/>
      <c r="J131" s="210">
        <f>ROUND(I131*H131,2)</f>
        <v>0</v>
      </c>
      <c r="K131" s="206" t="s">
        <v>186</v>
      </c>
      <c r="L131" s="63"/>
      <c r="M131" s="211" t="s">
        <v>34</v>
      </c>
      <c r="N131" s="212" t="s">
        <v>49</v>
      </c>
      <c r="O131" s="44"/>
      <c r="P131" s="213">
        <f>O131*H131</f>
        <v>0</v>
      </c>
      <c r="Q131" s="213">
        <v>5.1999999999999998E-3</v>
      </c>
      <c r="R131" s="213">
        <f>Q131*H131</f>
        <v>1.8542159999999999</v>
      </c>
      <c r="S131" s="213">
        <v>0</v>
      </c>
      <c r="T131" s="214">
        <f>S131*H131</f>
        <v>0</v>
      </c>
      <c r="AR131" s="25" t="s">
        <v>203</v>
      </c>
      <c r="AT131" s="25" t="s">
        <v>182</v>
      </c>
      <c r="AU131" s="25" t="s">
        <v>88</v>
      </c>
      <c r="AY131" s="25" t="s">
        <v>179</v>
      </c>
      <c r="BE131" s="215">
        <f>IF(N131="základní",J131,0)</f>
        <v>0</v>
      </c>
      <c r="BF131" s="215">
        <f>IF(N131="snížená",J131,0)</f>
        <v>0</v>
      </c>
      <c r="BG131" s="215">
        <f>IF(N131="zákl. přenesená",J131,0)</f>
        <v>0</v>
      </c>
      <c r="BH131" s="215">
        <f>IF(N131="sníž. přenesená",J131,0)</f>
        <v>0</v>
      </c>
      <c r="BI131" s="215">
        <f>IF(N131="nulová",J131,0)</f>
        <v>0</v>
      </c>
      <c r="BJ131" s="25" t="s">
        <v>86</v>
      </c>
      <c r="BK131" s="215">
        <f>ROUND(I131*H131,2)</f>
        <v>0</v>
      </c>
      <c r="BL131" s="25" t="s">
        <v>203</v>
      </c>
      <c r="BM131" s="25" t="s">
        <v>340</v>
      </c>
    </row>
    <row r="132" spans="2:65" s="1" customFormat="1" ht="22.5" customHeight="1">
      <c r="B132" s="43"/>
      <c r="C132" s="204" t="s">
        <v>321</v>
      </c>
      <c r="D132" s="204" t="s">
        <v>182</v>
      </c>
      <c r="E132" s="205" t="s">
        <v>342</v>
      </c>
      <c r="F132" s="206" t="s">
        <v>343</v>
      </c>
      <c r="G132" s="207" t="s">
        <v>287</v>
      </c>
      <c r="H132" s="208">
        <v>264.15199999999999</v>
      </c>
      <c r="I132" s="209"/>
      <c r="J132" s="210">
        <f>ROUND(I132*H132,2)</f>
        <v>0</v>
      </c>
      <c r="K132" s="206" t="s">
        <v>186</v>
      </c>
      <c r="L132" s="63"/>
      <c r="M132" s="211" t="s">
        <v>34</v>
      </c>
      <c r="N132" s="212" t="s">
        <v>49</v>
      </c>
      <c r="O132" s="44"/>
      <c r="P132" s="213">
        <f>O132*H132</f>
        <v>0</v>
      </c>
      <c r="Q132" s="213">
        <v>7.3499999999999998E-3</v>
      </c>
      <c r="R132" s="213">
        <f>Q132*H132</f>
        <v>1.9415171999999998</v>
      </c>
      <c r="S132" s="213">
        <v>0</v>
      </c>
      <c r="T132" s="214">
        <f>S132*H132</f>
        <v>0</v>
      </c>
      <c r="AR132" s="25" t="s">
        <v>203</v>
      </c>
      <c r="AT132" s="25" t="s">
        <v>182</v>
      </c>
      <c r="AU132" s="25" t="s">
        <v>88</v>
      </c>
      <c r="AY132" s="25" t="s">
        <v>179</v>
      </c>
      <c r="BE132" s="215">
        <f>IF(N132="základní",J132,0)</f>
        <v>0</v>
      </c>
      <c r="BF132" s="215">
        <f>IF(N132="snížená",J132,0)</f>
        <v>0</v>
      </c>
      <c r="BG132" s="215">
        <f>IF(N132="zákl. přenesená",J132,0)</f>
        <v>0</v>
      </c>
      <c r="BH132" s="215">
        <f>IF(N132="sníž. přenesená",J132,0)</f>
        <v>0</v>
      </c>
      <c r="BI132" s="215">
        <f>IF(N132="nulová",J132,0)</f>
        <v>0</v>
      </c>
      <c r="BJ132" s="25" t="s">
        <v>86</v>
      </c>
      <c r="BK132" s="215">
        <f>ROUND(I132*H132,2)</f>
        <v>0</v>
      </c>
      <c r="BL132" s="25" t="s">
        <v>203</v>
      </c>
      <c r="BM132" s="25" t="s">
        <v>344</v>
      </c>
    </row>
    <row r="133" spans="2:65" s="12" customFormat="1" ht="13.5">
      <c r="B133" s="226"/>
      <c r="C133" s="227"/>
      <c r="D133" s="219" t="s">
        <v>277</v>
      </c>
      <c r="E133" s="228" t="s">
        <v>34</v>
      </c>
      <c r="F133" s="229" t="s">
        <v>1251</v>
      </c>
      <c r="G133" s="227"/>
      <c r="H133" s="230" t="s">
        <v>34</v>
      </c>
      <c r="I133" s="231"/>
      <c r="J133" s="227"/>
      <c r="K133" s="227"/>
      <c r="L133" s="232"/>
      <c r="M133" s="233"/>
      <c r="N133" s="234"/>
      <c r="O133" s="234"/>
      <c r="P133" s="234"/>
      <c r="Q133" s="234"/>
      <c r="R133" s="234"/>
      <c r="S133" s="234"/>
      <c r="T133" s="235"/>
      <c r="AT133" s="236" t="s">
        <v>277</v>
      </c>
      <c r="AU133" s="236" t="s">
        <v>88</v>
      </c>
      <c r="AV133" s="12" t="s">
        <v>86</v>
      </c>
      <c r="AW133" s="12" t="s">
        <v>41</v>
      </c>
      <c r="AX133" s="12" t="s">
        <v>78</v>
      </c>
      <c r="AY133" s="236" t="s">
        <v>179</v>
      </c>
    </row>
    <row r="134" spans="2:65" s="13" customFormat="1" ht="13.5">
      <c r="B134" s="237"/>
      <c r="C134" s="238"/>
      <c r="D134" s="219" t="s">
        <v>277</v>
      </c>
      <c r="E134" s="239" t="s">
        <v>34</v>
      </c>
      <c r="F134" s="240" t="s">
        <v>1260</v>
      </c>
      <c r="G134" s="238"/>
      <c r="H134" s="241">
        <v>264.15199999999999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AT134" s="247" t="s">
        <v>277</v>
      </c>
      <c r="AU134" s="247" t="s">
        <v>88</v>
      </c>
      <c r="AV134" s="13" t="s">
        <v>88</v>
      </c>
      <c r="AW134" s="13" t="s">
        <v>41</v>
      </c>
      <c r="AX134" s="13" t="s">
        <v>78</v>
      </c>
      <c r="AY134" s="247" t="s">
        <v>179</v>
      </c>
    </row>
    <row r="135" spans="2:65" s="14" customFormat="1" ht="13.5">
      <c r="B135" s="248"/>
      <c r="C135" s="249"/>
      <c r="D135" s="216" t="s">
        <v>277</v>
      </c>
      <c r="E135" s="250" t="s">
        <v>34</v>
      </c>
      <c r="F135" s="251" t="s">
        <v>280</v>
      </c>
      <c r="G135" s="249"/>
      <c r="H135" s="252">
        <v>264.15199999999999</v>
      </c>
      <c r="I135" s="253"/>
      <c r="J135" s="249"/>
      <c r="K135" s="249"/>
      <c r="L135" s="254"/>
      <c r="M135" s="255"/>
      <c r="N135" s="256"/>
      <c r="O135" s="256"/>
      <c r="P135" s="256"/>
      <c r="Q135" s="256"/>
      <c r="R135" s="256"/>
      <c r="S135" s="256"/>
      <c r="T135" s="257"/>
      <c r="AT135" s="258" t="s">
        <v>277</v>
      </c>
      <c r="AU135" s="258" t="s">
        <v>88</v>
      </c>
      <c r="AV135" s="14" t="s">
        <v>203</v>
      </c>
      <c r="AW135" s="14" t="s">
        <v>41</v>
      </c>
      <c r="AX135" s="14" t="s">
        <v>86</v>
      </c>
      <c r="AY135" s="258" t="s">
        <v>179</v>
      </c>
    </row>
    <row r="136" spans="2:65" s="1" customFormat="1" ht="22.5" customHeight="1">
      <c r="B136" s="43"/>
      <c r="C136" s="204" t="s">
        <v>325</v>
      </c>
      <c r="D136" s="204" t="s">
        <v>182</v>
      </c>
      <c r="E136" s="205" t="s">
        <v>348</v>
      </c>
      <c r="F136" s="206" t="s">
        <v>349</v>
      </c>
      <c r="G136" s="207" t="s">
        <v>287</v>
      </c>
      <c r="H136" s="208">
        <v>1350.152</v>
      </c>
      <c r="I136" s="209"/>
      <c r="J136" s="210">
        <f>ROUND(I136*H136,2)</f>
        <v>0</v>
      </c>
      <c r="K136" s="206" t="s">
        <v>186</v>
      </c>
      <c r="L136" s="63"/>
      <c r="M136" s="211" t="s">
        <v>34</v>
      </c>
      <c r="N136" s="212" t="s">
        <v>49</v>
      </c>
      <c r="O136" s="44"/>
      <c r="P136" s="213">
        <f>O136*H136</f>
        <v>0</v>
      </c>
      <c r="Q136" s="213">
        <v>2.5999999999999998E-4</v>
      </c>
      <c r="R136" s="213">
        <f>Q136*H136</f>
        <v>0.35103951999999999</v>
      </c>
      <c r="S136" s="213">
        <v>0</v>
      </c>
      <c r="T136" s="214">
        <f>S136*H136</f>
        <v>0</v>
      </c>
      <c r="AR136" s="25" t="s">
        <v>203</v>
      </c>
      <c r="AT136" s="25" t="s">
        <v>182</v>
      </c>
      <c r="AU136" s="25" t="s">
        <v>88</v>
      </c>
      <c r="AY136" s="25" t="s">
        <v>179</v>
      </c>
      <c r="BE136" s="215">
        <f>IF(N136="základní",J136,0)</f>
        <v>0</v>
      </c>
      <c r="BF136" s="215">
        <f>IF(N136="snížená",J136,0)</f>
        <v>0</v>
      </c>
      <c r="BG136" s="215">
        <f>IF(N136="zákl. přenesená",J136,0)</f>
        <v>0</v>
      </c>
      <c r="BH136" s="215">
        <f>IF(N136="sníž. přenesená",J136,0)</f>
        <v>0</v>
      </c>
      <c r="BI136" s="215">
        <f>IF(N136="nulová",J136,0)</f>
        <v>0</v>
      </c>
      <c r="BJ136" s="25" t="s">
        <v>86</v>
      </c>
      <c r="BK136" s="215">
        <f>ROUND(I136*H136,2)</f>
        <v>0</v>
      </c>
      <c r="BL136" s="25" t="s">
        <v>203</v>
      </c>
      <c r="BM136" s="25" t="s">
        <v>350</v>
      </c>
    </row>
    <row r="137" spans="2:65" s="12" customFormat="1" ht="13.5">
      <c r="B137" s="226"/>
      <c r="C137" s="227"/>
      <c r="D137" s="219" t="s">
        <v>277</v>
      </c>
      <c r="E137" s="228" t="s">
        <v>34</v>
      </c>
      <c r="F137" s="229" t="s">
        <v>1251</v>
      </c>
      <c r="G137" s="227"/>
      <c r="H137" s="230" t="s">
        <v>34</v>
      </c>
      <c r="I137" s="231"/>
      <c r="J137" s="227"/>
      <c r="K137" s="227"/>
      <c r="L137" s="232"/>
      <c r="M137" s="233"/>
      <c r="N137" s="234"/>
      <c r="O137" s="234"/>
      <c r="P137" s="234"/>
      <c r="Q137" s="234"/>
      <c r="R137" s="234"/>
      <c r="S137" s="234"/>
      <c r="T137" s="235"/>
      <c r="AT137" s="236" t="s">
        <v>277</v>
      </c>
      <c r="AU137" s="236" t="s">
        <v>88</v>
      </c>
      <c r="AV137" s="12" t="s">
        <v>86</v>
      </c>
      <c r="AW137" s="12" t="s">
        <v>41</v>
      </c>
      <c r="AX137" s="12" t="s">
        <v>78</v>
      </c>
      <c r="AY137" s="236" t="s">
        <v>179</v>
      </c>
    </row>
    <row r="138" spans="2:65" s="13" customFormat="1" ht="13.5">
      <c r="B138" s="237"/>
      <c r="C138" s="238"/>
      <c r="D138" s="219" t="s">
        <v>277</v>
      </c>
      <c r="E138" s="239" t="s">
        <v>34</v>
      </c>
      <c r="F138" s="240" t="s">
        <v>1261</v>
      </c>
      <c r="G138" s="238"/>
      <c r="H138" s="241">
        <v>1350.152</v>
      </c>
      <c r="I138" s="242"/>
      <c r="J138" s="238"/>
      <c r="K138" s="238"/>
      <c r="L138" s="243"/>
      <c r="M138" s="244"/>
      <c r="N138" s="245"/>
      <c r="O138" s="245"/>
      <c r="P138" s="245"/>
      <c r="Q138" s="245"/>
      <c r="R138" s="245"/>
      <c r="S138" s="245"/>
      <c r="T138" s="246"/>
      <c r="AT138" s="247" t="s">
        <v>277</v>
      </c>
      <c r="AU138" s="247" t="s">
        <v>88</v>
      </c>
      <c r="AV138" s="13" t="s">
        <v>88</v>
      </c>
      <c r="AW138" s="13" t="s">
        <v>41</v>
      </c>
      <c r="AX138" s="13" t="s">
        <v>78</v>
      </c>
      <c r="AY138" s="247" t="s">
        <v>179</v>
      </c>
    </row>
    <row r="139" spans="2:65" s="14" customFormat="1" ht="13.5">
      <c r="B139" s="248"/>
      <c r="C139" s="249"/>
      <c r="D139" s="216" t="s">
        <v>277</v>
      </c>
      <c r="E139" s="250" t="s">
        <v>34</v>
      </c>
      <c r="F139" s="251" t="s">
        <v>280</v>
      </c>
      <c r="G139" s="249"/>
      <c r="H139" s="252">
        <v>1350.152</v>
      </c>
      <c r="I139" s="253"/>
      <c r="J139" s="249"/>
      <c r="K139" s="249"/>
      <c r="L139" s="254"/>
      <c r="M139" s="255"/>
      <c r="N139" s="256"/>
      <c r="O139" s="256"/>
      <c r="P139" s="256"/>
      <c r="Q139" s="256"/>
      <c r="R139" s="256"/>
      <c r="S139" s="256"/>
      <c r="T139" s="257"/>
      <c r="AT139" s="258" t="s">
        <v>277</v>
      </c>
      <c r="AU139" s="258" t="s">
        <v>88</v>
      </c>
      <c r="AV139" s="14" t="s">
        <v>203</v>
      </c>
      <c r="AW139" s="14" t="s">
        <v>41</v>
      </c>
      <c r="AX139" s="14" t="s">
        <v>86</v>
      </c>
      <c r="AY139" s="258" t="s">
        <v>179</v>
      </c>
    </row>
    <row r="140" spans="2:65" s="1" customFormat="1" ht="22.5" customHeight="1">
      <c r="B140" s="43"/>
      <c r="C140" s="204" t="s">
        <v>329</v>
      </c>
      <c r="D140" s="204" t="s">
        <v>182</v>
      </c>
      <c r="E140" s="205" t="s">
        <v>354</v>
      </c>
      <c r="F140" s="206" t="s">
        <v>355</v>
      </c>
      <c r="G140" s="207" t="s">
        <v>287</v>
      </c>
      <c r="H140" s="208">
        <v>26.4</v>
      </c>
      <c r="I140" s="209"/>
      <c r="J140" s="210">
        <f>ROUND(I140*H140,2)</f>
        <v>0</v>
      </c>
      <c r="K140" s="206" t="s">
        <v>186</v>
      </c>
      <c r="L140" s="63"/>
      <c r="M140" s="211" t="s">
        <v>34</v>
      </c>
      <c r="N140" s="212" t="s">
        <v>49</v>
      </c>
      <c r="O140" s="44"/>
      <c r="P140" s="213">
        <f>O140*H140</f>
        <v>0</v>
      </c>
      <c r="Q140" s="213">
        <v>0.04</v>
      </c>
      <c r="R140" s="213">
        <f>Q140*H140</f>
        <v>1.056</v>
      </c>
      <c r="S140" s="213">
        <v>0</v>
      </c>
      <c r="T140" s="214">
        <f>S140*H140</f>
        <v>0</v>
      </c>
      <c r="AR140" s="25" t="s">
        <v>203</v>
      </c>
      <c r="AT140" s="25" t="s">
        <v>182</v>
      </c>
      <c r="AU140" s="25" t="s">
        <v>88</v>
      </c>
      <c r="AY140" s="25" t="s">
        <v>179</v>
      </c>
      <c r="BE140" s="215">
        <f>IF(N140="základní",J140,0)</f>
        <v>0</v>
      </c>
      <c r="BF140" s="215">
        <f>IF(N140="snížená",J140,0)</f>
        <v>0</v>
      </c>
      <c r="BG140" s="215">
        <f>IF(N140="zákl. přenesená",J140,0)</f>
        <v>0</v>
      </c>
      <c r="BH140" s="215">
        <f>IF(N140="sníž. přenesená",J140,0)</f>
        <v>0</v>
      </c>
      <c r="BI140" s="215">
        <f>IF(N140="nulová",J140,0)</f>
        <v>0</v>
      </c>
      <c r="BJ140" s="25" t="s">
        <v>86</v>
      </c>
      <c r="BK140" s="215">
        <f>ROUND(I140*H140,2)</f>
        <v>0</v>
      </c>
      <c r="BL140" s="25" t="s">
        <v>203</v>
      </c>
      <c r="BM140" s="25" t="s">
        <v>356</v>
      </c>
    </row>
    <row r="141" spans="2:65" s="1" customFormat="1" ht="22.5" customHeight="1">
      <c r="B141" s="43"/>
      <c r="C141" s="204" t="s">
        <v>10</v>
      </c>
      <c r="D141" s="204" t="s">
        <v>182</v>
      </c>
      <c r="E141" s="205" t="s">
        <v>358</v>
      </c>
      <c r="F141" s="206" t="s">
        <v>359</v>
      </c>
      <c r="G141" s="207" t="s">
        <v>287</v>
      </c>
      <c r="H141" s="208">
        <v>135</v>
      </c>
      <c r="I141" s="209"/>
      <c r="J141" s="210">
        <f>ROUND(I141*H141,2)</f>
        <v>0</v>
      </c>
      <c r="K141" s="206" t="s">
        <v>186</v>
      </c>
      <c r="L141" s="63"/>
      <c r="M141" s="211" t="s">
        <v>34</v>
      </c>
      <c r="N141" s="212" t="s">
        <v>49</v>
      </c>
      <c r="O141" s="44"/>
      <c r="P141" s="213">
        <f>O141*H141</f>
        <v>0</v>
      </c>
      <c r="Q141" s="213">
        <v>4.8900000000000002E-3</v>
      </c>
      <c r="R141" s="213">
        <f>Q141*H141</f>
        <v>0.66015000000000001</v>
      </c>
      <c r="S141" s="213">
        <v>0</v>
      </c>
      <c r="T141" s="214">
        <f>S141*H141</f>
        <v>0</v>
      </c>
      <c r="AR141" s="25" t="s">
        <v>203</v>
      </c>
      <c r="AT141" s="25" t="s">
        <v>182</v>
      </c>
      <c r="AU141" s="25" t="s">
        <v>88</v>
      </c>
      <c r="AY141" s="25" t="s">
        <v>179</v>
      </c>
      <c r="BE141" s="215">
        <f>IF(N141="základní",J141,0)</f>
        <v>0</v>
      </c>
      <c r="BF141" s="215">
        <f>IF(N141="snížená",J141,0)</f>
        <v>0</v>
      </c>
      <c r="BG141" s="215">
        <f>IF(N141="zákl. přenesená",J141,0)</f>
        <v>0</v>
      </c>
      <c r="BH141" s="215">
        <f>IF(N141="sníž. přenesená",J141,0)</f>
        <v>0</v>
      </c>
      <c r="BI141" s="215">
        <f>IF(N141="nulová",J141,0)</f>
        <v>0</v>
      </c>
      <c r="BJ141" s="25" t="s">
        <v>86</v>
      </c>
      <c r="BK141" s="215">
        <f>ROUND(I141*H141,2)</f>
        <v>0</v>
      </c>
      <c r="BL141" s="25" t="s">
        <v>203</v>
      </c>
      <c r="BM141" s="25" t="s">
        <v>360</v>
      </c>
    </row>
    <row r="142" spans="2:65" s="1" customFormat="1" ht="31.5" customHeight="1">
      <c r="B142" s="43"/>
      <c r="C142" s="204" t="s">
        <v>337</v>
      </c>
      <c r="D142" s="204" t="s">
        <v>182</v>
      </c>
      <c r="E142" s="205" t="s">
        <v>362</v>
      </c>
      <c r="F142" s="206" t="s">
        <v>363</v>
      </c>
      <c r="G142" s="207" t="s">
        <v>287</v>
      </c>
      <c r="H142" s="208">
        <v>1823.732</v>
      </c>
      <c r="I142" s="209"/>
      <c r="J142" s="210">
        <f>ROUND(I142*H142,2)</f>
        <v>0</v>
      </c>
      <c r="K142" s="206" t="s">
        <v>364</v>
      </c>
      <c r="L142" s="63"/>
      <c r="M142" s="211" t="s">
        <v>34</v>
      </c>
      <c r="N142" s="212" t="s">
        <v>49</v>
      </c>
      <c r="O142" s="44"/>
      <c r="P142" s="213">
        <f>O142*H142</f>
        <v>0</v>
      </c>
      <c r="Q142" s="213">
        <v>0</v>
      </c>
      <c r="R142" s="213">
        <f>Q142*H142</f>
        <v>0</v>
      </c>
      <c r="S142" s="213">
        <v>0</v>
      </c>
      <c r="T142" s="214">
        <f>S142*H142</f>
        <v>0</v>
      </c>
      <c r="AR142" s="25" t="s">
        <v>203</v>
      </c>
      <c r="AT142" s="25" t="s">
        <v>182</v>
      </c>
      <c r="AU142" s="25" t="s">
        <v>88</v>
      </c>
      <c r="AY142" s="25" t="s">
        <v>179</v>
      </c>
      <c r="BE142" s="215">
        <f>IF(N142="základní",J142,0)</f>
        <v>0</v>
      </c>
      <c r="BF142" s="215">
        <f>IF(N142="snížená",J142,0)</f>
        <v>0</v>
      </c>
      <c r="BG142" s="215">
        <f>IF(N142="zákl. přenesená",J142,0)</f>
        <v>0</v>
      </c>
      <c r="BH142" s="215">
        <f>IF(N142="sníž. přenesená",J142,0)</f>
        <v>0</v>
      </c>
      <c r="BI142" s="215">
        <f>IF(N142="nulová",J142,0)</f>
        <v>0</v>
      </c>
      <c r="BJ142" s="25" t="s">
        <v>86</v>
      </c>
      <c r="BK142" s="215">
        <f>ROUND(I142*H142,2)</f>
        <v>0</v>
      </c>
      <c r="BL142" s="25" t="s">
        <v>203</v>
      </c>
      <c r="BM142" s="25" t="s">
        <v>365</v>
      </c>
    </row>
    <row r="143" spans="2:65" s="12" customFormat="1" ht="13.5">
      <c r="B143" s="226"/>
      <c r="C143" s="227"/>
      <c r="D143" s="219" t="s">
        <v>277</v>
      </c>
      <c r="E143" s="228" t="s">
        <v>34</v>
      </c>
      <c r="F143" s="229" t="s">
        <v>366</v>
      </c>
      <c r="G143" s="227"/>
      <c r="H143" s="230" t="s">
        <v>34</v>
      </c>
      <c r="I143" s="231"/>
      <c r="J143" s="227"/>
      <c r="K143" s="227"/>
      <c r="L143" s="232"/>
      <c r="M143" s="233"/>
      <c r="N143" s="234"/>
      <c r="O143" s="234"/>
      <c r="P143" s="234"/>
      <c r="Q143" s="234"/>
      <c r="R143" s="234"/>
      <c r="S143" s="234"/>
      <c r="T143" s="235"/>
      <c r="AT143" s="236" t="s">
        <v>277</v>
      </c>
      <c r="AU143" s="236" t="s">
        <v>88</v>
      </c>
      <c r="AV143" s="12" t="s">
        <v>86</v>
      </c>
      <c r="AW143" s="12" t="s">
        <v>41</v>
      </c>
      <c r="AX143" s="12" t="s">
        <v>78</v>
      </c>
      <c r="AY143" s="236" t="s">
        <v>179</v>
      </c>
    </row>
    <row r="144" spans="2:65" s="13" customFormat="1" ht="13.5">
      <c r="B144" s="237"/>
      <c r="C144" s="238"/>
      <c r="D144" s="219" t="s">
        <v>277</v>
      </c>
      <c r="E144" s="239" t="s">
        <v>34</v>
      </c>
      <c r="F144" s="240" t="s">
        <v>1262</v>
      </c>
      <c r="G144" s="238"/>
      <c r="H144" s="241">
        <v>1823.732</v>
      </c>
      <c r="I144" s="242"/>
      <c r="J144" s="238"/>
      <c r="K144" s="238"/>
      <c r="L144" s="243"/>
      <c r="M144" s="244"/>
      <c r="N144" s="245"/>
      <c r="O144" s="245"/>
      <c r="P144" s="245"/>
      <c r="Q144" s="245"/>
      <c r="R144" s="245"/>
      <c r="S144" s="245"/>
      <c r="T144" s="246"/>
      <c r="AT144" s="247" t="s">
        <v>277</v>
      </c>
      <c r="AU144" s="247" t="s">
        <v>88</v>
      </c>
      <c r="AV144" s="13" t="s">
        <v>88</v>
      </c>
      <c r="AW144" s="13" t="s">
        <v>41</v>
      </c>
      <c r="AX144" s="13" t="s">
        <v>78</v>
      </c>
      <c r="AY144" s="247" t="s">
        <v>179</v>
      </c>
    </row>
    <row r="145" spans="2:65" s="14" customFormat="1" ht="13.5">
      <c r="B145" s="248"/>
      <c r="C145" s="249"/>
      <c r="D145" s="216" t="s">
        <v>277</v>
      </c>
      <c r="E145" s="250" t="s">
        <v>34</v>
      </c>
      <c r="F145" s="251" t="s">
        <v>280</v>
      </c>
      <c r="G145" s="249"/>
      <c r="H145" s="252">
        <v>1823.732</v>
      </c>
      <c r="I145" s="253"/>
      <c r="J145" s="249"/>
      <c r="K145" s="249"/>
      <c r="L145" s="254"/>
      <c r="M145" s="255"/>
      <c r="N145" s="256"/>
      <c r="O145" s="256"/>
      <c r="P145" s="256"/>
      <c r="Q145" s="256"/>
      <c r="R145" s="256"/>
      <c r="S145" s="256"/>
      <c r="T145" s="257"/>
      <c r="AT145" s="258" t="s">
        <v>277</v>
      </c>
      <c r="AU145" s="258" t="s">
        <v>88</v>
      </c>
      <c r="AV145" s="14" t="s">
        <v>203</v>
      </c>
      <c r="AW145" s="14" t="s">
        <v>41</v>
      </c>
      <c r="AX145" s="14" t="s">
        <v>86</v>
      </c>
      <c r="AY145" s="258" t="s">
        <v>179</v>
      </c>
    </row>
    <row r="146" spans="2:65" s="1" customFormat="1" ht="22.5" customHeight="1">
      <c r="B146" s="43"/>
      <c r="C146" s="204" t="s">
        <v>341</v>
      </c>
      <c r="D146" s="204" t="s">
        <v>182</v>
      </c>
      <c r="E146" s="205" t="s">
        <v>369</v>
      </c>
      <c r="F146" s="206" t="s">
        <v>370</v>
      </c>
      <c r="G146" s="207" t="s">
        <v>287</v>
      </c>
      <c r="H146" s="208">
        <v>1350.152</v>
      </c>
      <c r="I146" s="209"/>
      <c r="J146" s="210">
        <f>ROUND(I146*H146,2)</f>
        <v>0</v>
      </c>
      <c r="K146" s="206" t="s">
        <v>186</v>
      </c>
      <c r="L146" s="63"/>
      <c r="M146" s="211" t="s">
        <v>34</v>
      </c>
      <c r="N146" s="212" t="s">
        <v>49</v>
      </c>
      <c r="O146" s="44"/>
      <c r="P146" s="213">
        <f>O146*H146</f>
        <v>0</v>
      </c>
      <c r="Q146" s="213">
        <v>3.0000000000000001E-3</v>
      </c>
      <c r="R146" s="213">
        <f>Q146*H146</f>
        <v>4.0504560000000005</v>
      </c>
      <c r="S146" s="213">
        <v>0</v>
      </c>
      <c r="T146" s="214">
        <f>S146*H146</f>
        <v>0</v>
      </c>
      <c r="AR146" s="25" t="s">
        <v>203</v>
      </c>
      <c r="AT146" s="25" t="s">
        <v>182</v>
      </c>
      <c r="AU146" s="25" t="s">
        <v>88</v>
      </c>
      <c r="AY146" s="25" t="s">
        <v>179</v>
      </c>
      <c r="BE146" s="215">
        <f>IF(N146="základní",J146,0)</f>
        <v>0</v>
      </c>
      <c r="BF146" s="215">
        <f>IF(N146="snížená",J146,0)</f>
        <v>0</v>
      </c>
      <c r="BG146" s="215">
        <f>IF(N146="zákl. přenesená",J146,0)</f>
        <v>0</v>
      </c>
      <c r="BH146" s="215">
        <f>IF(N146="sníž. přenesená",J146,0)</f>
        <v>0</v>
      </c>
      <c r="BI146" s="215">
        <f>IF(N146="nulová",J146,0)</f>
        <v>0</v>
      </c>
      <c r="BJ146" s="25" t="s">
        <v>86</v>
      </c>
      <c r="BK146" s="215">
        <f>ROUND(I146*H146,2)</f>
        <v>0</v>
      </c>
      <c r="BL146" s="25" t="s">
        <v>203</v>
      </c>
      <c r="BM146" s="25" t="s">
        <v>371</v>
      </c>
    </row>
    <row r="147" spans="2:65" s="1" customFormat="1" ht="22.5" customHeight="1">
      <c r="B147" s="43"/>
      <c r="C147" s="204" t="s">
        <v>347</v>
      </c>
      <c r="D147" s="204" t="s">
        <v>182</v>
      </c>
      <c r="E147" s="205" t="s">
        <v>373</v>
      </c>
      <c r="F147" s="206" t="s">
        <v>374</v>
      </c>
      <c r="G147" s="207" t="s">
        <v>287</v>
      </c>
      <c r="H147" s="208">
        <v>264.15199999999999</v>
      </c>
      <c r="I147" s="209"/>
      <c r="J147" s="210">
        <f>ROUND(I147*H147,2)</f>
        <v>0</v>
      </c>
      <c r="K147" s="206" t="s">
        <v>186</v>
      </c>
      <c r="L147" s="63"/>
      <c r="M147" s="211" t="s">
        <v>34</v>
      </c>
      <c r="N147" s="212" t="s">
        <v>49</v>
      </c>
      <c r="O147" s="44"/>
      <c r="P147" s="213">
        <f>O147*H147</f>
        <v>0</v>
      </c>
      <c r="Q147" s="213">
        <v>1.575E-2</v>
      </c>
      <c r="R147" s="213">
        <f>Q147*H147</f>
        <v>4.1603940000000001</v>
      </c>
      <c r="S147" s="213">
        <v>0</v>
      </c>
      <c r="T147" s="214">
        <f>S147*H147</f>
        <v>0</v>
      </c>
      <c r="AR147" s="25" t="s">
        <v>203</v>
      </c>
      <c r="AT147" s="25" t="s">
        <v>182</v>
      </c>
      <c r="AU147" s="25" t="s">
        <v>88</v>
      </c>
      <c r="AY147" s="25" t="s">
        <v>179</v>
      </c>
      <c r="BE147" s="215">
        <f>IF(N147="základní",J147,0)</f>
        <v>0</v>
      </c>
      <c r="BF147" s="215">
        <f>IF(N147="snížená",J147,0)</f>
        <v>0</v>
      </c>
      <c r="BG147" s="215">
        <f>IF(N147="zákl. přenesená",J147,0)</f>
        <v>0</v>
      </c>
      <c r="BH147" s="215">
        <f>IF(N147="sníž. přenesená",J147,0)</f>
        <v>0</v>
      </c>
      <c r="BI147" s="215">
        <f>IF(N147="nulová",J147,0)</f>
        <v>0</v>
      </c>
      <c r="BJ147" s="25" t="s">
        <v>86</v>
      </c>
      <c r="BK147" s="215">
        <f>ROUND(I147*H147,2)</f>
        <v>0</v>
      </c>
      <c r="BL147" s="25" t="s">
        <v>203</v>
      </c>
      <c r="BM147" s="25" t="s">
        <v>375</v>
      </c>
    </row>
    <row r="148" spans="2:65" s="12" customFormat="1" ht="13.5">
      <c r="B148" s="226"/>
      <c r="C148" s="227"/>
      <c r="D148" s="219" t="s">
        <v>277</v>
      </c>
      <c r="E148" s="228" t="s">
        <v>34</v>
      </c>
      <c r="F148" s="229" t="s">
        <v>1251</v>
      </c>
      <c r="G148" s="227"/>
      <c r="H148" s="230" t="s">
        <v>34</v>
      </c>
      <c r="I148" s="231"/>
      <c r="J148" s="227"/>
      <c r="K148" s="227"/>
      <c r="L148" s="232"/>
      <c r="M148" s="233"/>
      <c r="N148" s="234"/>
      <c r="O148" s="234"/>
      <c r="P148" s="234"/>
      <c r="Q148" s="234"/>
      <c r="R148" s="234"/>
      <c r="S148" s="234"/>
      <c r="T148" s="235"/>
      <c r="AT148" s="236" t="s">
        <v>277</v>
      </c>
      <c r="AU148" s="236" t="s">
        <v>88</v>
      </c>
      <c r="AV148" s="12" t="s">
        <v>86</v>
      </c>
      <c r="AW148" s="12" t="s">
        <v>41</v>
      </c>
      <c r="AX148" s="12" t="s">
        <v>78</v>
      </c>
      <c r="AY148" s="236" t="s">
        <v>179</v>
      </c>
    </row>
    <row r="149" spans="2:65" s="13" customFormat="1" ht="13.5">
      <c r="B149" s="237"/>
      <c r="C149" s="238"/>
      <c r="D149" s="219" t="s">
        <v>277</v>
      </c>
      <c r="E149" s="239" t="s">
        <v>34</v>
      </c>
      <c r="F149" s="240" t="s">
        <v>1260</v>
      </c>
      <c r="G149" s="238"/>
      <c r="H149" s="241">
        <v>264.15199999999999</v>
      </c>
      <c r="I149" s="242"/>
      <c r="J149" s="238"/>
      <c r="K149" s="238"/>
      <c r="L149" s="243"/>
      <c r="M149" s="244"/>
      <c r="N149" s="245"/>
      <c r="O149" s="245"/>
      <c r="P149" s="245"/>
      <c r="Q149" s="245"/>
      <c r="R149" s="245"/>
      <c r="S149" s="245"/>
      <c r="T149" s="246"/>
      <c r="AT149" s="247" t="s">
        <v>277</v>
      </c>
      <c r="AU149" s="247" t="s">
        <v>88</v>
      </c>
      <c r="AV149" s="13" t="s">
        <v>88</v>
      </c>
      <c r="AW149" s="13" t="s">
        <v>41</v>
      </c>
      <c r="AX149" s="13" t="s">
        <v>78</v>
      </c>
      <c r="AY149" s="247" t="s">
        <v>179</v>
      </c>
    </row>
    <row r="150" spans="2:65" s="14" customFormat="1" ht="13.5">
      <c r="B150" s="248"/>
      <c r="C150" s="249"/>
      <c r="D150" s="216" t="s">
        <v>277</v>
      </c>
      <c r="E150" s="250" t="s">
        <v>34</v>
      </c>
      <c r="F150" s="251" t="s">
        <v>280</v>
      </c>
      <c r="G150" s="249"/>
      <c r="H150" s="252">
        <v>264.15199999999999</v>
      </c>
      <c r="I150" s="253"/>
      <c r="J150" s="249"/>
      <c r="K150" s="249"/>
      <c r="L150" s="254"/>
      <c r="M150" s="255"/>
      <c r="N150" s="256"/>
      <c r="O150" s="256"/>
      <c r="P150" s="256"/>
      <c r="Q150" s="256"/>
      <c r="R150" s="256"/>
      <c r="S150" s="256"/>
      <c r="T150" s="257"/>
      <c r="AT150" s="258" t="s">
        <v>277</v>
      </c>
      <c r="AU150" s="258" t="s">
        <v>88</v>
      </c>
      <c r="AV150" s="14" t="s">
        <v>203</v>
      </c>
      <c r="AW150" s="14" t="s">
        <v>41</v>
      </c>
      <c r="AX150" s="14" t="s">
        <v>86</v>
      </c>
      <c r="AY150" s="258" t="s">
        <v>179</v>
      </c>
    </row>
    <row r="151" spans="2:65" s="1" customFormat="1" ht="31.5" customHeight="1">
      <c r="B151" s="43"/>
      <c r="C151" s="204" t="s">
        <v>353</v>
      </c>
      <c r="D151" s="204" t="s">
        <v>182</v>
      </c>
      <c r="E151" s="205" t="s">
        <v>377</v>
      </c>
      <c r="F151" s="206" t="s">
        <v>378</v>
      </c>
      <c r="G151" s="207" t="s">
        <v>287</v>
      </c>
      <c r="H151" s="208">
        <v>528.30399999999997</v>
      </c>
      <c r="I151" s="209"/>
      <c r="J151" s="210">
        <f>ROUND(I151*H151,2)</f>
        <v>0</v>
      </c>
      <c r="K151" s="206" t="s">
        <v>186</v>
      </c>
      <c r="L151" s="63"/>
      <c r="M151" s="211" t="s">
        <v>34</v>
      </c>
      <c r="N151" s="212" t="s">
        <v>49</v>
      </c>
      <c r="O151" s="44"/>
      <c r="P151" s="213">
        <f>O151*H151</f>
        <v>0</v>
      </c>
      <c r="Q151" s="213">
        <v>7.9000000000000008E-3</v>
      </c>
      <c r="R151" s="213">
        <f>Q151*H151</f>
        <v>4.1736016000000005</v>
      </c>
      <c r="S151" s="213">
        <v>0</v>
      </c>
      <c r="T151" s="214">
        <f>S151*H151</f>
        <v>0</v>
      </c>
      <c r="AR151" s="25" t="s">
        <v>203</v>
      </c>
      <c r="AT151" s="25" t="s">
        <v>182</v>
      </c>
      <c r="AU151" s="25" t="s">
        <v>88</v>
      </c>
      <c r="AY151" s="25" t="s">
        <v>179</v>
      </c>
      <c r="BE151" s="215">
        <f>IF(N151="základní",J151,0)</f>
        <v>0</v>
      </c>
      <c r="BF151" s="215">
        <f>IF(N151="snížená",J151,0)</f>
        <v>0</v>
      </c>
      <c r="BG151" s="215">
        <f>IF(N151="zákl. přenesená",J151,0)</f>
        <v>0</v>
      </c>
      <c r="BH151" s="215">
        <f>IF(N151="sníž. přenesená",J151,0)</f>
        <v>0</v>
      </c>
      <c r="BI151" s="215">
        <f>IF(N151="nulová",J151,0)</f>
        <v>0</v>
      </c>
      <c r="BJ151" s="25" t="s">
        <v>86</v>
      </c>
      <c r="BK151" s="215">
        <f>ROUND(I151*H151,2)</f>
        <v>0</v>
      </c>
      <c r="BL151" s="25" t="s">
        <v>203</v>
      </c>
      <c r="BM151" s="25" t="s">
        <v>379</v>
      </c>
    </row>
    <row r="152" spans="2:65" s="13" customFormat="1" ht="13.5">
      <c r="B152" s="237"/>
      <c r="C152" s="238"/>
      <c r="D152" s="216" t="s">
        <v>277</v>
      </c>
      <c r="E152" s="238"/>
      <c r="F152" s="259" t="s">
        <v>1263</v>
      </c>
      <c r="G152" s="238"/>
      <c r="H152" s="260">
        <v>528.30399999999997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AT152" s="247" t="s">
        <v>277</v>
      </c>
      <c r="AU152" s="247" t="s">
        <v>88</v>
      </c>
      <c r="AV152" s="13" t="s">
        <v>88</v>
      </c>
      <c r="AW152" s="13" t="s">
        <v>6</v>
      </c>
      <c r="AX152" s="13" t="s">
        <v>86</v>
      </c>
      <c r="AY152" s="247" t="s">
        <v>179</v>
      </c>
    </row>
    <row r="153" spans="2:65" s="1" customFormat="1" ht="22.5" customHeight="1">
      <c r="B153" s="43"/>
      <c r="C153" s="204" t="s">
        <v>357</v>
      </c>
      <c r="D153" s="204" t="s">
        <v>182</v>
      </c>
      <c r="E153" s="205" t="s">
        <v>382</v>
      </c>
      <c r="F153" s="206" t="s">
        <v>383</v>
      </c>
      <c r="G153" s="207" t="s">
        <v>287</v>
      </c>
      <c r="H153" s="208">
        <v>6.5</v>
      </c>
      <c r="I153" s="209"/>
      <c r="J153" s="210">
        <f>ROUND(I153*H153,2)</f>
        <v>0</v>
      </c>
      <c r="K153" s="206" t="s">
        <v>186</v>
      </c>
      <c r="L153" s="63"/>
      <c r="M153" s="211" t="s">
        <v>34</v>
      </c>
      <c r="N153" s="212" t="s">
        <v>49</v>
      </c>
      <c r="O153" s="44"/>
      <c r="P153" s="213">
        <f>O153*H153</f>
        <v>0</v>
      </c>
      <c r="Q153" s="213">
        <v>3.3579999999999999E-2</v>
      </c>
      <c r="R153" s="213">
        <f>Q153*H153</f>
        <v>0.21826999999999999</v>
      </c>
      <c r="S153" s="213">
        <v>0</v>
      </c>
      <c r="T153" s="214">
        <f>S153*H153</f>
        <v>0</v>
      </c>
      <c r="AR153" s="25" t="s">
        <v>203</v>
      </c>
      <c r="AT153" s="25" t="s">
        <v>182</v>
      </c>
      <c r="AU153" s="25" t="s">
        <v>88</v>
      </c>
      <c r="AY153" s="25" t="s">
        <v>179</v>
      </c>
      <c r="BE153" s="215">
        <f>IF(N153="základní",J153,0)</f>
        <v>0</v>
      </c>
      <c r="BF153" s="215">
        <f>IF(N153="snížená",J153,0)</f>
        <v>0</v>
      </c>
      <c r="BG153" s="215">
        <f>IF(N153="zákl. přenesená",J153,0)</f>
        <v>0</v>
      </c>
      <c r="BH153" s="215">
        <f>IF(N153="sníž. přenesená",J153,0)</f>
        <v>0</v>
      </c>
      <c r="BI153" s="215">
        <f>IF(N153="nulová",J153,0)</f>
        <v>0</v>
      </c>
      <c r="BJ153" s="25" t="s">
        <v>86</v>
      </c>
      <c r="BK153" s="215">
        <f>ROUND(I153*H153,2)</f>
        <v>0</v>
      </c>
      <c r="BL153" s="25" t="s">
        <v>203</v>
      </c>
      <c r="BM153" s="25" t="s">
        <v>384</v>
      </c>
    </row>
    <row r="154" spans="2:65" s="1" customFormat="1" ht="22.5" customHeight="1">
      <c r="B154" s="43"/>
      <c r="C154" s="204" t="s">
        <v>9</v>
      </c>
      <c r="D154" s="204" t="s">
        <v>182</v>
      </c>
      <c r="E154" s="205" t="s">
        <v>386</v>
      </c>
      <c r="F154" s="206" t="s">
        <v>387</v>
      </c>
      <c r="G154" s="207" t="s">
        <v>287</v>
      </c>
      <c r="H154" s="208">
        <v>1086</v>
      </c>
      <c r="I154" s="209"/>
      <c r="J154" s="210">
        <f>ROUND(I154*H154,2)</f>
        <v>0</v>
      </c>
      <c r="K154" s="206" t="s">
        <v>186</v>
      </c>
      <c r="L154" s="63"/>
      <c r="M154" s="211" t="s">
        <v>34</v>
      </c>
      <c r="N154" s="212" t="s">
        <v>49</v>
      </c>
      <c r="O154" s="44"/>
      <c r="P154" s="213">
        <f>O154*H154</f>
        <v>0</v>
      </c>
      <c r="Q154" s="213">
        <v>5.1999999999999998E-3</v>
      </c>
      <c r="R154" s="213">
        <f>Q154*H154</f>
        <v>5.6471999999999998</v>
      </c>
      <c r="S154" s="213">
        <v>0</v>
      </c>
      <c r="T154" s="214">
        <f>S154*H154</f>
        <v>0</v>
      </c>
      <c r="AR154" s="25" t="s">
        <v>203</v>
      </c>
      <c r="AT154" s="25" t="s">
        <v>182</v>
      </c>
      <c r="AU154" s="25" t="s">
        <v>88</v>
      </c>
      <c r="AY154" s="25" t="s">
        <v>179</v>
      </c>
      <c r="BE154" s="215">
        <f>IF(N154="základní",J154,0)</f>
        <v>0</v>
      </c>
      <c r="BF154" s="215">
        <f>IF(N154="snížená",J154,0)</f>
        <v>0</v>
      </c>
      <c r="BG154" s="215">
        <f>IF(N154="zákl. přenesená",J154,0)</f>
        <v>0</v>
      </c>
      <c r="BH154" s="215">
        <f>IF(N154="sníž. přenesená",J154,0)</f>
        <v>0</v>
      </c>
      <c r="BI154" s="215">
        <f>IF(N154="nulová",J154,0)</f>
        <v>0</v>
      </c>
      <c r="BJ154" s="25" t="s">
        <v>86</v>
      </c>
      <c r="BK154" s="215">
        <f>ROUND(I154*H154,2)</f>
        <v>0</v>
      </c>
      <c r="BL154" s="25" t="s">
        <v>203</v>
      </c>
      <c r="BM154" s="25" t="s">
        <v>388</v>
      </c>
    </row>
    <row r="155" spans="2:65" s="1" customFormat="1" ht="22.5" customHeight="1">
      <c r="B155" s="43"/>
      <c r="C155" s="204" t="s">
        <v>368</v>
      </c>
      <c r="D155" s="204" t="s">
        <v>182</v>
      </c>
      <c r="E155" s="205" t="s">
        <v>394</v>
      </c>
      <c r="F155" s="206" t="s">
        <v>395</v>
      </c>
      <c r="G155" s="207" t="s">
        <v>287</v>
      </c>
      <c r="H155" s="208">
        <v>1.575</v>
      </c>
      <c r="I155" s="209"/>
      <c r="J155" s="210">
        <f>ROUND(I155*H155,2)</f>
        <v>0</v>
      </c>
      <c r="K155" s="206" t="s">
        <v>186</v>
      </c>
      <c r="L155" s="63"/>
      <c r="M155" s="211" t="s">
        <v>34</v>
      </c>
      <c r="N155" s="212" t="s">
        <v>49</v>
      </c>
      <c r="O155" s="44"/>
      <c r="P155" s="213">
        <f>O155*H155</f>
        <v>0</v>
      </c>
      <c r="Q155" s="213">
        <v>8.4000000000000005E-2</v>
      </c>
      <c r="R155" s="213">
        <f>Q155*H155</f>
        <v>0.1323</v>
      </c>
      <c r="S155" s="213">
        <v>0</v>
      </c>
      <c r="T155" s="214">
        <f>S155*H155</f>
        <v>0</v>
      </c>
      <c r="AR155" s="25" t="s">
        <v>203</v>
      </c>
      <c r="AT155" s="25" t="s">
        <v>182</v>
      </c>
      <c r="AU155" s="25" t="s">
        <v>88</v>
      </c>
      <c r="AY155" s="25" t="s">
        <v>179</v>
      </c>
      <c r="BE155" s="215">
        <f>IF(N155="základní",J155,0)</f>
        <v>0</v>
      </c>
      <c r="BF155" s="215">
        <f>IF(N155="snížená",J155,0)</f>
        <v>0</v>
      </c>
      <c r="BG155" s="215">
        <f>IF(N155="zákl. přenesená",J155,0)</f>
        <v>0</v>
      </c>
      <c r="BH155" s="215">
        <f>IF(N155="sníž. přenesená",J155,0)</f>
        <v>0</v>
      </c>
      <c r="BI155" s="215">
        <f>IF(N155="nulová",J155,0)</f>
        <v>0</v>
      </c>
      <c r="BJ155" s="25" t="s">
        <v>86</v>
      </c>
      <c r="BK155" s="215">
        <f>ROUND(I155*H155,2)</f>
        <v>0</v>
      </c>
      <c r="BL155" s="25" t="s">
        <v>203</v>
      </c>
      <c r="BM155" s="25" t="s">
        <v>396</v>
      </c>
    </row>
    <row r="156" spans="2:65" s="12" customFormat="1" ht="13.5">
      <c r="B156" s="226"/>
      <c r="C156" s="227"/>
      <c r="D156" s="219" t="s">
        <v>277</v>
      </c>
      <c r="E156" s="228" t="s">
        <v>34</v>
      </c>
      <c r="F156" s="229" t="s">
        <v>278</v>
      </c>
      <c r="G156" s="227"/>
      <c r="H156" s="230" t="s">
        <v>34</v>
      </c>
      <c r="I156" s="231"/>
      <c r="J156" s="227"/>
      <c r="K156" s="227"/>
      <c r="L156" s="232"/>
      <c r="M156" s="233"/>
      <c r="N156" s="234"/>
      <c r="O156" s="234"/>
      <c r="P156" s="234"/>
      <c r="Q156" s="234"/>
      <c r="R156" s="234"/>
      <c r="S156" s="234"/>
      <c r="T156" s="235"/>
      <c r="AT156" s="236" t="s">
        <v>277</v>
      </c>
      <c r="AU156" s="236" t="s">
        <v>88</v>
      </c>
      <c r="AV156" s="12" t="s">
        <v>86</v>
      </c>
      <c r="AW156" s="12" t="s">
        <v>41</v>
      </c>
      <c r="AX156" s="12" t="s">
        <v>78</v>
      </c>
      <c r="AY156" s="236" t="s">
        <v>179</v>
      </c>
    </row>
    <row r="157" spans="2:65" s="13" customFormat="1" ht="13.5">
      <c r="B157" s="237"/>
      <c r="C157" s="238"/>
      <c r="D157" s="219" t="s">
        <v>277</v>
      </c>
      <c r="E157" s="239" t="s">
        <v>34</v>
      </c>
      <c r="F157" s="240" t="s">
        <v>1264</v>
      </c>
      <c r="G157" s="238"/>
      <c r="H157" s="241">
        <v>1.575</v>
      </c>
      <c r="I157" s="242"/>
      <c r="J157" s="238"/>
      <c r="K157" s="238"/>
      <c r="L157" s="243"/>
      <c r="M157" s="244"/>
      <c r="N157" s="245"/>
      <c r="O157" s="245"/>
      <c r="P157" s="245"/>
      <c r="Q157" s="245"/>
      <c r="R157" s="245"/>
      <c r="S157" s="245"/>
      <c r="T157" s="246"/>
      <c r="AT157" s="247" t="s">
        <v>277</v>
      </c>
      <c r="AU157" s="247" t="s">
        <v>88</v>
      </c>
      <c r="AV157" s="13" t="s">
        <v>88</v>
      </c>
      <c r="AW157" s="13" t="s">
        <v>41</v>
      </c>
      <c r="AX157" s="13" t="s">
        <v>78</v>
      </c>
      <c r="AY157" s="247" t="s">
        <v>179</v>
      </c>
    </row>
    <row r="158" spans="2:65" s="14" customFormat="1" ht="13.5">
      <c r="B158" s="248"/>
      <c r="C158" s="249"/>
      <c r="D158" s="216" t="s">
        <v>277</v>
      </c>
      <c r="E158" s="250" t="s">
        <v>34</v>
      </c>
      <c r="F158" s="251" t="s">
        <v>280</v>
      </c>
      <c r="G158" s="249"/>
      <c r="H158" s="252">
        <v>1.575</v>
      </c>
      <c r="I158" s="253"/>
      <c r="J158" s="249"/>
      <c r="K158" s="249"/>
      <c r="L158" s="254"/>
      <c r="M158" s="255"/>
      <c r="N158" s="256"/>
      <c r="O158" s="256"/>
      <c r="P158" s="256"/>
      <c r="Q158" s="256"/>
      <c r="R158" s="256"/>
      <c r="S158" s="256"/>
      <c r="T158" s="257"/>
      <c r="AT158" s="258" t="s">
        <v>277</v>
      </c>
      <c r="AU158" s="258" t="s">
        <v>88</v>
      </c>
      <c r="AV158" s="14" t="s">
        <v>203</v>
      </c>
      <c r="AW158" s="14" t="s">
        <v>41</v>
      </c>
      <c r="AX158" s="14" t="s">
        <v>86</v>
      </c>
      <c r="AY158" s="258" t="s">
        <v>179</v>
      </c>
    </row>
    <row r="159" spans="2:65" s="1" customFormat="1" ht="22.5" customHeight="1">
      <c r="B159" s="43"/>
      <c r="C159" s="204" t="s">
        <v>372</v>
      </c>
      <c r="D159" s="204" t="s">
        <v>182</v>
      </c>
      <c r="E159" s="205" t="s">
        <v>399</v>
      </c>
      <c r="F159" s="206" t="s">
        <v>400</v>
      </c>
      <c r="G159" s="207" t="s">
        <v>287</v>
      </c>
      <c r="H159" s="208">
        <v>329.5</v>
      </c>
      <c r="I159" s="209"/>
      <c r="J159" s="210">
        <f>ROUND(I159*H159,2)</f>
        <v>0</v>
      </c>
      <c r="K159" s="206" t="s">
        <v>186</v>
      </c>
      <c r="L159" s="63"/>
      <c r="M159" s="211" t="s">
        <v>34</v>
      </c>
      <c r="N159" s="212" t="s">
        <v>49</v>
      </c>
      <c r="O159" s="44"/>
      <c r="P159" s="213">
        <f>O159*H159</f>
        <v>0</v>
      </c>
      <c r="Q159" s="213">
        <v>3.0599999999999999E-2</v>
      </c>
      <c r="R159" s="213">
        <f>Q159*H159</f>
        <v>10.082699999999999</v>
      </c>
      <c r="S159" s="213">
        <v>0</v>
      </c>
      <c r="T159" s="214">
        <f>S159*H159</f>
        <v>0</v>
      </c>
      <c r="AR159" s="25" t="s">
        <v>203</v>
      </c>
      <c r="AT159" s="25" t="s">
        <v>182</v>
      </c>
      <c r="AU159" s="25" t="s">
        <v>88</v>
      </c>
      <c r="AY159" s="25" t="s">
        <v>179</v>
      </c>
      <c r="BE159" s="215">
        <f>IF(N159="základní",J159,0)</f>
        <v>0</v>
      </c>
      <c r="BF159" s="215">
        <f>IF(N159="snížená",J159,0)</f>
        <v>0</v>
      </c>
      <c r="BG159" s="215">
        <f>IF(N159="zákl. přenesená",J159,0)</f>
        <v>0</v>
      </c>
      <c r="BH159" s="215">
        <f>IF(N159="sníž. přenesená",J159,0)</f>
        <v>0</v>
      </c>
      <c r="BI159" s="215">
        <f>IF(N159="nulová",J159,0)</f>
        <v>0</v>
      </c>
      <c r="BJ159" s="25" t="s">
        <v>86</v>
      </c>
      <c r="BK159" s="215">
        <f>ROUND(I159*H159,2)</f>
        <v>0</v>
      </c>
      <c r="BL159" s="25" t="s">
        <v>203</v>
      </c>
      <c r="BM159" s="25" t="s">
        <v>401</v>
      </c>
    </row>
    <row r="160" spans="2:65" s="13" customFormat="1" ht="13.5">
      <c r="B160" s="237"/>
      <c r="C160" s="238"/>
      <c r="D160" s="219" t="s">
        <v>277</v>
      </c>
      <c r="E160" s="239" t="s">
        <v>34</v>
      </c>
      <c r="F160" s="240" t="s">
        <v>1265</v>
      </c>
      <c r="G160" s="238"/>
      <c r="H160" s="241">
        <v>329.5</v>
      </c>
      <c r="I160" s="242"/>
      <c r="J160" s="238"/>
      <c r="K160" s="238"/>
      <c r="L160" s="243"/>
      <c r="M160" s="244"/>
      <c r="N160" s="245"/>
      <c r="O160" s="245"/>
      <c r="P160" s="245"/>
      <c r="Q160" s="245"/>
      <c r="R160" s="245"/>
      <c r="S160" s="245"/>
      <c r="T160" s="246"/>
      <c r="AT160" s="247" t="s">
        <v>277</v>
      </c>
      <c r="AU160" s="247" t="s">
        <v>88</v>
      </c>
      <c r="AV160" s="13" t="s">
        <v>88</v>
      </c>
      <c r="AW160" s="13" t="s">
        <v>41</v>
      </c>
      <c r="AX160" s="13" t="s">
        <v>78</v>
      </c>
      <c r="AY160" s="247" t="s">
        <v>179</v>
      </c>
    </row>
    <row r="161" spans="2:65" s="14" customFormat="1" ht="13.5">
      <c r="B161" s="248"/>
      <c r="C161" s="249"/>
      <c r="D161" s="216" t="s">
        <v>277</v>
      </c>
      <c r="E161" s="250" t="s">
        <v>34</v>
      </c>
      <c r="F161" s="251" t="s">
        <v>280</v>
      </c>
      <c r="G161" s="249"/>
      <c r="H161" s="252">
        <v>329.5</v>
      </c>
      <c r="I161" s="253"/>
      <c r="J161" s="249"/>
      <c r="K161" s="249"/>
      <c r="L161" s="254"/>
      <c r="M161" s="255"/>
      <c r="N161" s="256"/>
      <c r="O161" s="256"/>
      <c r="P161" s="256"/>
      <c r="Q161" s="256"/>
      <c r="R161" s="256"/>
      <c r="S161" s="256"/>
      <c r="T161" s="257"/>
      <c r="AT161" s="258" t="s">
        <v>277</v>
      </c>
      <c r="AU161" s="258" t="s">
        <v>88</v>
      </c>
      <c r="AV161" s="14" t="s">
        <v>203</v>
      </c>
      <c r="AW161" s="14" t="s">
        <v>41</v>
      </c>
      <c r="AX161" s="14" t="s">
        <v>86</v>
      </c>
      <c r="AY161" s="258" t="s">
        <v>179</v>
      </c>
    </row>
    <row r="162" spans="2:65" s="1" customFormat="1" ht="22.5" customHeight="1">
      <c r="B162" s="43"/>
      <c r="C162" s="204" t="s">
        <v>376</v>
      </c>
      <c r="D162" s="204" t="s">
        <v>182</v>
      </c>
      <c r="E162" s="205" t="s">
        <v>404</v>
      </c>
      <c r="F162" s="206" t="s">
        <v>405</v>
      </c>
      <c r="G162" s="207" t="s">
        <v>287</v>
      </c>
      <c r="H162" s="208">
        <v>329.5</v>
      </c>
      <c r="I162" s="209"/>
      <c r="J162" s="210">
        <f>ROUND(I162*H162,2)</f>
        <v>0</v>
      </c>
      <c r="K162" s="206" t="s">
        <v>186</v>
      </c>
      <c r="L162" s="63"/>
      <c r="M162" s="211" t="s">
        <v>34</v>
      </c>
      <c r="N162" s="212" t="s">
        <v>49</v>
      </c>
      <c r="O162" s="44"/>
      <c r="P162" s="213">
        <f>O162*H162</f>
        <v>0</v>
      </c>
      <c r="Q162" s="213">
        <v>6.1199999999999997E-2</v>
      </c>
      <c r="R162" s="213">
        <f>Q162*H162</f>
        <v>20.165399999999998</v>
      </c>
      <c r="S162" s="213">
        <v>0</v>
      </c>
      <c r="T162" s="214">
        <f>S162*H162</f>
        <v>0</v>
      </c>
      <c r="AR162" s="25" t="s">
        <v>203</v>
      </c>
      <c r="AT162" s="25" t="s">
        <v>182</v>
      </c>
      <c r="AU162" s="25" t="s">
        <v>88</v>
      </c>
      <c r="AY162" s="25" t="s">
        <v>179</v>
      </c>
      <c r="BE162" s="215">
        <f>IF(N162="základní",J162,0)</f>
        <v>0</v>
      </c>
      <c r="BF162" s="215">
        <f>IF(N162="snížená",J162,0)</f>
        <v>0</v>
      </c>
      <c r="BG162" s="215">
        <f>IF(N162="zákl. přenesená",J162,0)</f>
        <v>0</v>
      </c>
      <c r="BH162" s="215">
        <f>IF(N162="sníž. přenesená",J162,0)</f>
        <v>0</v>
      </c>
      <c r="BI162" s="215">
        <f>IF(N162="nulová",J162,0)</f>
        <v>0</v>
      </c>
      <c r="BJ162" s="25" t="s">
        <v>86</v>
      </c>
      <c r="BK162" s="215">
        <f>ROUND(I162*H162,2)</f>
        <v>0</v>
      </c>
      <c r="BL162" s="25" t="s">
        <v>203</v>
      </c>
      <c r="BM162" s="25" t="s">
        <v>406</v>
      </c>
    </row>
    <row r="163" spans="2:65" s="12" customFormat="1" ht="13.5">
      <c r="B163" s="226"/>
      <c r="C163" s="227"/>
      <c r="D163" s="219" t="s">
        <v>277</v>
      </c>
      <c r="E163" s="228" t="s">
        <v>34</v>
      </c>
      <c r="F163" s="229" t="s">
        <v>1251</v>
      </c>
      <c r="G163" s="227"/>
      <c r="H163" s="230" t="s">
        <v>34</v>
      </c>
      <c r="I163" s="231"/>
      <c r="J163" s="227"/>
      <c r="K163" s="227"/>
      <c r="L163" s="232"/>
      <c r="M163" s="233"/>
      <c r="N163" s="234"/>
      <c r="O163" s="234"/>
      <c r="P163" s="234"/>
      <c r="Q163" s="234"/>
      <c r="R163" s="234"/>
      <c r="S163" s="234"/>
      <c r="T163" s="235"/>
      <c r="AT163" s="236" t="s">
        <v>277</v>
      </c>
      <c r="AU163" s="236" t="s">
        <v>88</v>
      </c>
      <c r="AV163" s="12" t="s">
        <v>86</v>
      </c>
      <c r="AW163" s="12" t="s">
        <v>41</v>
      </c>
      <c r="AX163" s="12" t="s">
        <v>78</v>
      </c>
      <c r="AY163" s="236" t="s">
        <v>179</v>
      </c>
    </row>
    <row r="164" spans="2:65" s="13" customFormat="1" ht="13.5">
      <c r="B164" s="237"/>
      <c r="C164" s="238"/>
      <c r="D164" s="219" t="s">
        <v>277</v>
      </c>
      <c r="E164" s="239" t="s">
        <v>34</v>
      </c>
      <c r="F164" s="240" t="s">
        <v>1266</v>
      </c>
      <c r="G164" s="238"/>
      <c r="H164" s="241">
        <v>29.7</v>
      </c>
      <c r="I164" s="242"/>
      <c r="J164" s="238"/>
      <c r="K164" s="238"/>
      <c r="L164" s="243"/>
      <c r="M164" s="244"/>
      <c r="N164" s="245"/>
      <c r="O164" s="245"/>
      <c r="P164" s="245"/>
      <c r="Q164" s="245"/>
      <c r="R164" s="245"/>
      <c r="S164" s="245"/>
      <c r="T164" s="246"/>
      <c r="AT164" s="247" t="s">
        <v>277</v>
      </c>
      <c r="AU164" s="247" t="s">
        <v>88</v>
      </c>
      <c r="AV164" s="13" t="s">
        <v>88</v>
      </c>
      <c r="AW164" s="13" t="s">
        <v>41</v>
      </c>
      <c r="AX164" s="13" t="s">
        <v>78</v>
      </c>
      <c r="AY164" s="247" t="s">
        <v>179</v>
      </c>
    </row>
    <row r="165" spans="2:65" s="13" customFormat="1" ht="13.5">
      <c r="B165" s="237"/>
      <c r="C165" s="238"/>
      <c r="D165" s="219" t="s">
        <v>277</v>
      </c>
      <c r="E165" s="239" t="s">
        <v>34</v>
      </c>
      <c r="F165" s="240" t="s">
        <v>1267</v>
      </c>
      <c r="G165" s="238"/>
      <c r="H165" s="241">
        <v>261.7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AT165" s="247" t="s">
        <v>277</v>
      </c>
      <c r="AU165" s="247" t="s">
        <v>88</v>
      </c>
      <c r="AV165" s="13" t="s">
        <v>88</v>
      </c>
      <c r="AW165" s="13" t="s">
        <v>41</v>
      </c>
      <c r="AX165" s="13" t="s">
        <v>78</v>
      </c>
      <c r="AY165" s="247" t="s">
        <v>179</v>
      </c>
    </row>
    <row r="166" spans="2:65" s="13" customFormat="1" ht="13.5">
      <c r="B166" s="237"/>
      <c r="C166" s="238"/>
      <c r="D166" s="219" t="s">
        <v>277</v>
      </c>
      <c r="E166" s="239" t="s">
        <v>34</v>
      </c>
      <c r="F166" s="240" t="s">
        <v>1268</v>
      </c>
      <c r="G166" s="238"/>
      <c r="H166" s="241">
        <v>38.1</v>
      </c>
      <c r="I166" s="242"/>
      <c r="J166" s="238"/>
      <c r="K166" s="238"/>
      <c r="L166" s="243"/>
      <c r="M166" s="244"/>
      <c r="N166" s="245"/>
      <c r="O166" s="245"/>
      <c r="P166" s="245"/>
      <c r="Q166" s="245"/>
      <c r="R166" s="245"/>
      <c r="S166" s="245"/>
      <c r="T166" s="246"/>
      <c r="AT166" s="247" t="s">
        <v>277</v>
      </c>
      <c r="AU166" s="247" t="s">
        <v>88</v>
      </c>
      <c r="AV166" s="13" t="s">
        <v>88</v>
      </c>
      <c r="AW166" s="13" t="s">
        <v>41</v>
      </c>
      <c r="AX166" s="13" t="s">
        <v>78</v>
      </c>
      <c r="AY166" s="247" t="s">
        <v>179</v>
      </c>
    </row>
    <row r="167" spans="2:65" s="14" customFormat="1" ht="13.5">
      <c r="B167" s="248"/>
      <c r="C167" s="249"/>
      <c r="D167" s="219" t="s">
        <v>277</v>
      </c>
      <c r="E167" s="261" t="s">
        <v>34</v>
      </c>
      <c r="F167" s="262" t="s">
        <v>280</v>
      </c>
      <c r="G167" s="249"/>
      <c r="H167" s="263">
        <v>329.5</v>
      </c>
      <c r="I167" s="253"/>
      <c r="J167" s="249"/>
      <c r="K167" s="249"/>
      <c r="L167" s="254"/>
      <c r="M167" s="255"/>
      <c r="N167" s="256"/>
      <c r="O167" s="256"/>
      <c r="P167" s="256"/>
      <c r="Q167" s="256"/>
      <c r="R167" s="256"/>
      <c r="S167" s="256"/>
      <c r="T167" s="257"/>
      <c r="AT167" s="258" t="s">
        <v>277</v>
      </c>
      <c r="AU167" s="258" t="s">
        <v>88</v>
      </c>
      <c r="AV167" s="14" t="s">
        <v>203</v>
      </c>
      <c r="AW167" s="14" t="s">
        <v>41</v>
      </c>
      <c r="AX167" s="14" t="s">
        <v>86</v>
      </c>
      <c r="AY167" s="258" t="s">
        <v>179</v>
      </c>
    </row>
    <row r="168" spans="2:65" s="11" customFormat="1" ht="29.85" customHeight="1">
      <c r="B168" s="187"/>
      <c r="C168" s="188"/>
      <c r="D168" s="201" t="s">
        <v>77</v>
      </c>
      <c r="E168" s="202" t="s">
        <v>229</v>
      </c>
      <c r="F168" s="202" t="s">
        <v>411</v>
      </c>
      <c r="G168" s="188"/>
      <c r="H168" s="188"/>
      <c r="I168" s="191"/>
      <c r="J168" s="203">
        <f>BK168</f>
        <v>0</v>
      </c>
      <c r="K168" s="188"/>
      <c r="L168" s="193"/>
      <c r="M168" s="194"/>
      <c r="N168" s="195"/>
      <c r="O168" s="195"/>
      <c r="P168" s="196">
        <f>SUM(P169:P238)</f>
        <v>0</v>
      </c>
      <c r="Q168" s="195"/>
      <c r="R168" s="196">
        <f>SUM(R169:R238)</f>
        <v>7.9602519999999996E-2</v>
      </c>
      <c r="S168" s="195"/>
      <c r="T168" s="197">
        <f>SUM(T169:T238)</f>
        <v>96.992704000000032</v>
      </c>
      <c r="AR168" s="198" t="s">
        <v>86</v>
      </c>
      <c r="AT168" s="199" t="s">
        <v>77</v>
      </c>
      <c r="AU168" s="199" t="s">
        <v>86</v>
      </c>
      <c r="AY168" s="198" t="s">
        <v>179</v>
      </c>
      <c r="BK168" s="200">
        <f>SUM(BK169:BK238)</f>
        <v>0</v>
      </c>
    </row>
    <row r="169" spans="2:65" s="1" customFormat="1" ht="31.5" customHeight="1">
      <c r="B169" s="43"/>
      <c r="C169" s="204" t="s">
        <v>381</v>
      </c>
      <c r="D169" s="204" t="s">
        <v>182</v>
      </c>
      <c r="E169" s="205" t="s">
        <v>413</v>
      </c>
      <c r="F169" s="206" t="s">
        <v>414</v>
      </c>
      <c r="G169" s="207" t="s">
        <v>287</v>
      </c>
      <c r="H169" s="208">
        <v>356.58</v>
      </c>
      <c r="I169" s="209"/>
      <c r="J169" s="210">
        <f>ROUND(I169*H169,2)</f>
        <v>0</v>
      </c>
      <c r="K169" s="206" t="s">
        <v>186</v>
      </c>
      <c r="L169" s="63"/>
      <c r="M169" s="211" t="s">
        <v>34</v>
      </c>
      <c r="N169" s="212" t="s">
        <v>49</v>
      </c>
      <c r="O169" s="44"/>
      <c r="P169" s="213">
        <f>O169*H169</f>
        <v>0</v>
      </c>
      <c r="Q169" s="213">
        <v>1.2999999999999999E-4</v>
      </c>
      <c r="R169" s="213">
        <f>Q169*H169</f>
        <v>4.6355399999999991E-2</v>
      </c>
      <c r="S169" s="213">
        <v>0</v>
      </c>
      <c r="T169" s="214">
        <f>S169*H169</f>
        <v>0</v>
      </c>
      <c r="AR169" s="25" t="s">
        <v>203</v>
      </c>
      <c r="AT169" s="25" t="s">
        <v>182</v>
      </c>
      <c r="AU169" s="25" t="s">
        <v>88</v>
      </c>
      <c r="AY169" s="25" t="s">
        <v>179</v>
      </c>
      <c r="BE169" s="215">
        <f>IF(N169="základní",J169,0)</f>
        <v>0</v>
      </c>
      <c r="BF169" s="215">
        <f>IF(N169="snížená",J169,0)</f>
        <v>0</v>
      </c>
      <c r="BG169" s="215">
        <f>IF(N169="zákl. přenesená",J169,0)</f>
        <v>0</v>
      </c>
      <c r="BH169" s="215">
        <f>IF(N169="sníž. přenesená",J169,0)</f>
        <v>0</v>
      </c>
      <c r="BI169" s="215">
        <f>IF(N169="nulová",J169,0)</f>
        <v>0</v>
      </c>
      <c r="BJ169" s="25" t="s">
        <v>86</v>
      </c>
      <c r="BK169" s="215">
        <f>ROUND(I169*H169,2)</f>
        <v>0</v>
      </c>
      <c r="BL169" s="25" t="s">
        <v>203</v>
      </c>
      <c r="BM169" s="25" t="s">
        <v>415</v>
      </c>
    </row>
    <row r="170" spans="2:65" s="12" customFormat="1" ht="13.5">
      <c r="B170" s="226"/>
      <c r="C170" s="227"/>
      <c r="D170" s="219" t="s">
        <v>277</v>
      </c>
      <c r="E170" s="228" t="s">
        <v>34</v>
      </c>
      <c r="F170" s="229" t="s">
        <v>1251</v>
      </c>
      <c r="G170" s="227"/>
      <c r="H170" s="230" t="s">
        <v>34</v>
      </c>
      <c r="I170" s="231"/>
      <c r="J170" s="227"/>
      <c r="K170" s="227"/>
      <c r="L170" s="232"/>
      <c r="M170" s="233"/>
      <c r="N170" s="234"/>
      <c r="O170" s="234"/>
      <c r="P170" s="234"/>
      <c r="Q170" s="234"/>
      <c r="R170" s="234"/>
      <c r="S170" s="234"/>
      <c r="T170" s="235"/>
      <c r="AT170" s="236" t="s">
        <v>277</v>
      </c>
      <c r="AU170" s="236" t="s">
        <v>88</v>
      </c>
      <c r="AV170" s="12" t="s">
        <v>86</v>
      </c>
      <c r="AW170" s="12" t="s">
        <v>41</v>
      </c>
      <c r="AX170" s="12" t="s">
        <v>78</v>
      </c>
      <c r="AY170" s="236" t="s">
        <v>179</v>
      </c>
    </row>
    <row r="171" spans="2:65" s="13" customFormat="1" ht="13.5">
      <c r="B171" s="237"/>
      <c r="C171" s="238"/>
      <c r="D171" s="219" t="s">
        <v>277</v>
      </c>
      <c r="E171" s="239" t="s">
        <v>34</v>
      </c>
      <c r="F171" s="240" t="s">
        <v>1269</v>
      </c>
      <c r="G171" s="238"/>
      <c r="H171" s="241">
        <v>356.58</v>
      </c>
      <c r="I171" s="242"/>
      <c r="J171" s="238"/>
      <c r="K171" s="238"/>
      <c r="L171" s="243"/>
      <c r="M171" s="244"/>
      <c r="N171" s="245"/>
      <c r="O171" s="245"/>
      <c r="P171" s="245"/>
      <c r="Q171" s="245"/>
      <c r="R171" s="245"/>
      <c r="S171" s="245"/>
      <c r="T171" s="246"/>
      <c r="AT171" s="247" t="s">
        <v>277</v>
      </c>
      <c r="AU171" s="247" t="s">
        <v>88</v>
      </c>
      <c r="AV171" s="13" t="s">
        <v>88</v>
      </c>
      <c r="AW171" s="13" t="s">
        <v>41</v>
      </c>
      <c r="AX171" s="13" t="s">
        <v>78</v>
      </c>
      <c r="AY171" s="247" t="s">
        <v>179</v>
      </c>
    </row>
    <row r="172" spans="2:65" s="14" customFormat="1" ht="13.5">
      <c r="B172" s="248"/>
      <c r="C172" s="249"/>
      <c r="D172" s="216" t="s">
        <v>277</v>
      </c>
      <c r="E172" s="250" t="s">
        <v>34</v>
      </c>
      <c r="F172" s="251" t="s">
        <v>280</v>
      </c>
      <c r="G172" s="249"/>
      <c r="H172" s="252">
        <v>356.58</v>
      </c>
      <c r="I172" s="253"/>
      <c r="J172" s="249"/>
      <c r="K172" s="249"/>
      <c r="L172" s="254"/>
      <c r="M172" s="255"/>
      <c r="N172" s="256"/>
      <c r="O172" s="256"/>
      <c r="P172" s="256"/>
      <c r="Q172" s="256"/>
      <c r="R172" s="256"/>
      <c r="S172" s="256"/>
      <c r="T172" s="257"/>
      <c r="AT172" s="258" t="s">
        <v>277</v>
      </c>
      <c r="AU172" s="258" t="s">
        <v>88</v>
      </c>
      <c r="AV172" s="14" t="s">
        <v>203</v>
      </c>
      <c r="AW172" s="14" t="s">
        <v>41</v>
      </c>
      <c r="AX172" s="14" t="s">
        <v>86</v>
      </c>
      <c r="AY172" s="258" t="s">
        <v>179</v>
      </c>
    </row>
    <row r="173" spans="2:65" s="1" customFormat="1" ht="22.5" customHeight="1">
      <c r="B173" s="43"/>
      <c r="C173" s="204" t="s">
        <v>385</v>
      </c>
      <c r="D173" s="204" t="s">
        <v>182</v>
      </c>
      <c r="E173" s="205" t="s">
        <v>421</v>
      </c>
      <c r="F173" s="206" t="s">
        <v>422</v>
      </c>
      <c r="G173" s="207" t="s">
        <v>287</v>
      </c>
      <c r="H173" s="208">
        <v>827.428</v>
      </c>
      <c r="I173" s="209"/>
      <c r="J173" s="210">
        <f>ROUND(I173*H173,2)</f>
        <v>0</v>
      </c>
      <c r="K173" s="206" t="s">
        <v>186</v>
      </c>
      <c r="L173" s="63"/>
      <c r="M173" s="211" t="s">
        <v>34</v>
      </c>
      <c r="N173" s="212" t="s">
        <v>49</v>
      </c>
      <c r="O173" s="44"/>
      <c r="P173" s="213">
        <f>O173*H173</f>
        <v>0</v>
      </c>
      <c r="Q173" s="213">
        <v>4.0000000000000003E-5</v>
      </c>
      <c r="R173" s="213">
        <f>Q173*H173</f>
        <v>3.3097120000000001E-2</v>
      </c>
      <c r="S173" s="213">
        <v>0</v>
      </c>
      <c r="T173" s="214">
        <f>S173*H173</f>
        <v>0</v>
      </c>
      <c r="AR173" s="25" t="s">
        <v>203</v>
      </c>
      <c r="AT173" s="25" t="s">
        <v>182</v>
      </c>
      <c r="AU173" s="25" t="s">
        <v>88</v>
      </c>
      <c r="AY173" s="25" t="s">
        <v>179</v>
      </c>
      <c r="BE173" s="215">
        <f>IF(N173="základní",J173,0)</f>
        <v>0</v>
      </c>
      <c r="BF173" s="215">
        <f>IF(N173="snížená",J173,0)</f>
        <v>0</v>
      </c>
      <c r="BG173" s="215">
        <f>IF(N173="zákl. přenesená",J173,0)</f>
        <v>0</v>
      </c>
      <c r="BH173" s="215">
        <f>IF(N173="sníž. přenesená",J173,0)</f>
        <v>0</v>
      </c>
      <c r="BI173" s="215">
        <f>IF(N173="nulová",J173,0)</f>
        <v>0</v>
      </c>
      <c r="BJ173" s="25" t="s">
        <v>86</v>
      </c>
      <c r="BK173" s="215">
        <f>ROUND(I173*H173,2)</f>
        <v>0</v>
      </c>
      <c r="BL173" s="25" t="s">
        <v>203</v>
      </c>
      <c r="BM173" s="25" t="s">
        <v>423</v>
      </c>
    </row>
    <row r="174" spans="2:65" s="12" customFormat="1" ht="13.5">
      <c r="B174" s="226"/>
      <c r="C174" s="227"/>
      <c r="D174" s="219" t="s">
        <v>277</v>
      </c>
      <c r="E174" s="228" t="s">
        <v>34</v>
      </c>
      <c r="F174" s="229" t="s">
        <v>424</v>
      </c>
      <c r="G174" s="227"/>
      <c r="H174" s="230" t="s">
        <v>34</v>
      </c>
      <c r="I174" s="231"/>
      <c r="J174" s="227"/>
      <c r="K174" s="227"/>
      <c r="L174" s="232"/>
      <c r="M174" s="233"/>
      <c r="N174" s="234"/>
      <c r="O174" s="234"/>
      <c r="P174" s="234"/>
      <c r="Q174" s="234"/>
      <c r="R174" s="234"/>
      <c r="S174" s="234"/>
      <c r="T174" s="235"/>
      <c r="AT174" s="236" t="s">
        <v>277</v>
      </c>
      <c r="AU174" s="236" t="s">
        <v>88</v>
      </c>
      <c r="AV174" s="12" t="s">
        <v>86</v>
      </c>
      <c r="AW174" s="12" t="s">
        <v>41</v>
      </c>
      <c r="AX174" s="12" t="s">
        <v>78</v>
      </c>
      <c r="AY174" s="236" t="s">
        <v>179</v>
      </c>
    </row>
    <row r="175" spans="2:65" s="13" customFormat="1" ht="13.5">
      <c r="B175" s="237"/>
      <c r="C175" s="238"/>
      <c r="D175" s="219" t="s">
        <v>277</v>
      </c>
      <c r="E175" s="239" t="s">
        <v>34</v>
      </c>
      <c r="F175" s="240" t="s">
        <v>1270</v>
      </c>
      <c r="G175" s="238"/>
      <c r="H175" s="241">
        <v>827.428</v>
      </c>
      <c r="I175" s="242"/>
      <c r="J175" s="238"/>
      <c r="K175" s="238"/>
      <c r="L175" s="243"/>
      <c r="M175" s="244"/>
      <c r="N175" s="245"/>
      <c r="O175" s="245"/>
      <c r="P175" s="245"/>
      <c r="Q175" s="245"/>
      <c r="R175" s="245"/>
      <c r="S175" s="245"/>
      <c r="T175" s="246"/>
      <c r="AT175" s="247" t="s">
        <v>277</v>
      </c>
      <c r="AU175" s="247" t="s">
        <v>88</v>
      </c>
      <c r="AV175" s="13" t="s">
        <v>88</v>
      </c>
      <c r="AW175" s="13" t="s">
        <v>41</v>
      </c>
      <c r="AX175" s="13" t="s">
        <v>78</v>
      </c>
      <c r="AY175" s="247" t="s">
        <v>179</v>
      </c>
    </row>
    <row r="176" spans="2:65" s="14" customFormat="1" ht="13.5">
      <c r="B176" s="248"/>
      <c r="C176" s="249"/>
      <c r="D176" s="216" t="s">
        <v>277</v>
      </c>
      <c r="E176" s="250" t="s">
        <v>34</v>
      </c>
      <c r="F176" s="251" t="s">
        <v>280</v>
      </c>
      <c r="G176" s="249"/>
      <c r="H176" s="252">
        <v>827.428</v>
      </c>
      <c r="I176" s="253"/>
      <c r="J176" s="249"/>
      <c r="K176" s="249"/>
      <c r="L176" s="254"/>
      <c r="M176" s="255"/>
      <c r="N176" s="256"/>
      <c r="O176" s="256"/>
      <c r="P176" s="256"/>
      <c r="Q176" s="256"/>
      <c r="R176" s="256"/>
      <c r="S176" s="256"/>
      <c r="T176" s="257"/>
      <c r="AT176" s="258" t="s">
        <v>277</v>
      </c>
      <c r="AU176" s="258" t="s">
        <v>88</v>
      </c>
      <c r="AV176" s="14" t="s">
        <v>203</v>
      </c>
      <c r="AW176" s="14" t="s">
        <v>41</v>
      </c>
      <c r="AX176" s="14" t="s">
        <v>86</v>
      </c>
      <c r="AY176" s="258" t="s">
        <v>179</v>
      </c>
    </row>
    <row r="177" spans="2:65" s="1" customFormat="1" ht="22.5" customHeight="1">
      <c r="B177" s="43"/>
      <c r="C177" s="204" t="s">
        <v>389</v>
      </c>
      <c r="D177" s="204" t="s">
        <v>182</v>
      </c>
      <c r="E177" s="205" t="s">
        <v>427</v>
      </c>
      <c r="F177" s="206" t="s">
        <v>428</v>
      </c>
      <c r="G177" s="207" t="s">
        <v>287</v>
      </c>
      <c r="H177" s="208">
        <v>329.5</v>
      </c>
      <c r="I177" s="209"/>
      <c r="J177" s="210">
        <f>ROUND(I177*H177,2)</f>
        <v>0</v>
      </c>
      <c r="K177" s="206" t="s">
        <v>186</v>
      </c>
      <c r="L177" s="63"/>
      <c r="M177" s="211" t="s">
        <v>34</v>
      </c>
      <c r="N177" s="212" t="s">
        <v>49</v>
      </c>
      <c r="O177" s="44"/>
      <c r="P177" s="213">
        <f>O177*H177</f>
        <v>0</v>
      </c>
      <c r="Q177" s="213">
        <v>0</v>
      </c>
      <c r="R177" s="213">
        <f>Q177*H177</f>
        <v>0</v>
      </c>
      <c r="S177" s="213">
        <v>0</v>
      </c>
      <c r="T177" s="214">
        <f>S177*H177</f>
        <v>0</v>
      </c>
      <c r="AR177" s="25" t="s">
        <v>203</v>
      </c>
      <c r="AT177" s="25" t="s">
        <v>182</v>
      </c>
      <c r="AU177" s="25" t="s">
        <v>88</v>
      </c>
      <c r="AY177" s="25" t="s">
        <v>179</v>
      </c>
      <c r="BE177" s="215">
        <f>IF(N177="základní",J177,0)</f>
        <v>0</v>
      </c>
      <c r="BF177" s="215">
        <f>IF(N177="snížená",J177,0)</f>
        <v>0</v>
      </c>
      <c r="BG177" s="215">
        <f>IF(N177="zákl. přenesená",J177,0)</f>
        <v>0</v>
      </c>
      <c r="BH177" s="215">
        <f>IF(N177="sníž. přenesená",J177,0)</f>
        <v>0</v>
      </c>
      <c r="BI177" s="215">
        <f>IF(N177="nulová",J177,0)</f>
        <v>0</v>
      </c>
      <c r="BJ177" s="25" t="s">
        <v>86</v>
      </c>
      <c r="BK177" s="215">
        <f>ROUND(I177*H177,2)</f>
        <v>0</v>
      </c>
      <c r="BL177" s="25" t="s">
        <v>203</v>
      </c>
      <c r="BM177" s="25" t="s">
        <v>429</v>
      </c>
    </row>
    <row r="178" spans="2:65" s="12" customFormat="1" ht="13.5">
      <c r="B178" s="226"/>
      <c r="C178" s="227"/>
      <c r="D178" s="219" t="s">
        <v>277</v>
      </c>
      <c r="E178" s="228" t="s">
        <v>34</v>
      </c>
      <c r="F178" s="229" t="s">
        <v>1251</v>
      </c>
      <c r="G178" s="227"/>
      <c r="H178" s="230" t="s">
        <v>34</v>
      </c>
      <c r="I178" s="231"/>
      <c r="J178" s="227"/>
      <c r="K178" s="227"/>
      <c r="L178" s="232"/>
      <c r="M178" s="233"/>
      <c r="N178" s="234"/>
      <c r="O178" s="234"/>
      <c r="P178" s="234"/>
      <c r="Q178" s="234"/>
      <c r="R178" s="234"/>
      <c r="S178" s="234"/>
      <c r="T178" s="235"/>
      <c r="AT178" s="236" t="s">
        <v>277</v>
      </c>
      <c r="AU178" s="236" t="s">
        <v>88</v>
      </c>
      <c r="AV178" s="12" t="s">
        <v>86</v>
      </c>
      <c r="AW178" s="12" t="s">
        <v>41</v>
      </c>
      <c r="AX178" s="12" t="s">
        <v>78</v>
      </c>
      <c r="AY178" s="236" t="s">
        <v>179</v>
      </c>
    </row>
    <row r="179" spans="2:65" s="13" customFormat="1" ht="13.5">
      <c r="B179" s="237"/>
      <c r="C179" s="238"/>
      <c r="D179" s="219" t="s">
        <v>277</v>
      </c>
      <c r="E179" s="239" t="s">
        <v>34</v>
      </c>
      <c r="F179" s="240" t="s">
        <v>1266</v>
      </c>
      <c r="G179" s="238"/>
      <c r="H179" s="241">
        <v>29.7</v>
      </c>
      <c r="I179" s="242"/>
      <c r="J179" s="238"/>
      <c r="K179" s="238"/>
      <c r="L179" s="243"/>
      <c r="M179" s="244"/>
      <c r="N179" s="245"/>
      <c r="O179" s="245"/>
      <c r="P179" s="245"/>
      <c r="Q179" s="245"/>
      <c r="R179" s="245"/>
      <c r="S179" s="245"/>
      <c r="T179" s="246"/>
      <c r="AT179" s="247" t="s">
        <v>277</v>
      </c>
      <c r="AU179" s="247" t="s">
        <v>88</v>
      </c>
      <c r="AV179" s="13" t="s">
        <v>88</v>
      </c>
      <c r="AW179" s="13" t="s">
        <v>41</v>
      </c>
      <c r="AX179" s="13" t="s">
        <v>78</v>
      </c>
      <c r="AY179" s="247" t="s">
        <v>179</v>
      </c>
    </row>
    <row r="180" spans="2:65" s="13" customFormat="1" ht="13.5">
      <c r="B180" s="237"/>
      <c r="C180" s="238"/>
      <c r="D180" s="219" t="s">
        <v>277</v>
      </c>
      <c r="E180" s="239" t="s">
        <v>34</v>
      </c>
      <c r="F180" s="240" t="s">
        <v>1267</v>
      </c>
      <c r="G180" s="238"/>
      <c r="H180" s="241">
        <v>261.7</v>
      </c>
      <c r="I180" s="242"/>
      <c r="J180" s="238"/>
      <c r="K180" s="238"/>
      <c r="L180" s="243"/>
      <c r="M180" s="244"/>
      <c r="N180" s="245"/>
      <c r="O180" s="245"/>
      <c r="P180" s="245"/>
      <c r="Q180" s="245"/>
      <c r="R180" s="245"/>
      <c r="S180" s="245"/>
      <c r="T180" s="246"/>
      <c r="AT180" s="247" t="s">
        <v>277</v>
      </c>
      <c r="AU180" s="247" t="s">
        <v>88</v>
      </c>
      <c r="AV180" s="13" t="s">
        <v>88</v>
      </c>
      <c r="AW180" s="13" t="s">
        <v>41</v>
      </c>
      <c r="AX180" s="13" t="s">
        <v>78</v>
      </c>
      <c r="AY180" s="247" t="s">
        <v>179</v>
      </c>
    </row>
    <row r="181" spans="2:65" s="13" customFormat="1" ht="13.5">
      <c r="B181" s="237"/>
      <c r="C181" s="238"/>
      <c r="D181" s="219" t="s">
        <v>277</v>
      </c>
      <c r="E181" s="239" t="s">
        <v>34</v>
      </c>
      <c r="F181" s="240" t="s">
        <v>1268</v>
      </c>
      <c r="G181" s="238"/>
      <c r="H181" s="241">
        <v>38.1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AT181" s="247" t="s">
        <v>277</v>
      </c>
      <c r="AU181" s="247" t="s">
        <v>88</v>
      </c>
      <c r="AV181" s="13" t="s">
        <v>88</v>
      </c>
      <c r="AW181" s="13" t="s">
        <v>41</v>
      </c>
      <c r="AX181" s="13" t="s">
        <v>78</v>
      </c>
      <c r="AY181" s="247" t="s">
        <v>179</v>
      </c>
    </row>
    <row r="182" spans="2:65" s="14" customFormat="1" ht="13.5">
      <c r="B182" s="248"/>
      <c r="C182" s="249"/>
      <c r="D182" s="216" t="s">
        <v>277</v>
      </c>
      <c r="E182" s="250" t="s">
        <v>34</v>
      </c>
      <c r="F182" s="251" t="s">
        <v>280</v>
      </c>
      <c r="G182" s="249"/>
      <c r="H182" s="252">
        <v>329.5</v>
      </c>
      <c r="I182" s="253"/>
      <c r="J182" s="249"/>
      <c r="K182" s="249"/>
      <c r="L182" s="254"/>
      <c r="M182" s="255"/>
      <c r="N182" s="256"/>
      <c r="O182" s="256"/>
      <c r="P182" s="256"/>
      <c r="Q182" s="256"/>
      <c r="R182" s="256"/>
      <c r="S182" s="256"/>
      <c r="T182" s="257"/>
      <c r="AT182" s="258" t="s">
        <v>277</v>
      </c>
      <c r="AU182" s="258" t="s">
        <v>88</v>
      </c>
      <c r="AV182" s="14" t="s">
        <v>203</v>
      </c>
      <c r="AW182" s="14" t="s">
        <v>41</v>
      </c>
      <c r="AX182" s="14" t="s">
        <v>86</v>
      </c>
      <c r="AY182" s="258" t="s">
        <v>179</v>
      </c>
    </row>
    <row r="183" spans="2:65" s="1" customFormat="1" ht="22.5" customHeight="1">
      <c r="B183" s="43"/>
      <c r="C183" s="204" t="s">
        <v>393</v>
      </c>
      <c r="D183" s="204" t="s">
        <v>182</v>
      </c>
      <c r="E183" s="205" t="s">
        <v>433</v>
      </c>
      <c r="F183" s="206" t="s">
        <v>434</v>
      </c>
      <c r="G183" s="207" t="s">
        <v>287</v>
      </c>
      <c r="H183" s="208">
        <v>57.875999999999998</v>
      </c>
      <c r="I183" s="209"/>
      <c r="J183" s="210">
        <f>ROUND(I183*H183,2)</f>
        <v>0</v>
      </c>
      <c r="K183" s="206" t="s">
        <v>186</v>
      </c>
      <c r="L183" s="63"/>
      <c r="M183" s="211" t="s">
        <v>34</v>
      </c>
      <c r="N183" s="212" t="s">
        <v>49</v>
      </c>
      <c r="O183" s="44"/>
      <c r="P183" s="213">
        <f>O183*H183</f>
        <v>0</v>
      </c>
      <c r="Q183" s="213">
        <v>0</v>
      </c>
      <c r="R183" s="213">
        <f>Q183*H183</f>
        <v>0</v>
      </c>
      <c r="S183" s="213">
        <v>0.11700000000000001</v>
      </c>
      <c r="T183" s="214">
        <f>S183*H183</f>
        <v>6.7714920000000003</v>
      </c>
      <c r="AR183" s="25" t="s">
        <v>203</v>
      </c>
      <c r="AT183" s="25" t="s">
        <v>182</v>
      </c>
      <c r="AU183" s="25" t="s">
        <v>88</v>
      </c>
      <c r="AY183" s="25" t="s">
        <v>179</v>
      </c>
      <c r="BE183" s="215">
        <f>IF(N183="základní",J183,0)</f>
        <v>0</v>
      </c>
      <c r="BF183" s="215">
        <f>IF(N183="snížená",J183,0)</f>
        <v>0</v>
      </c>
      <c r="BG183" s="215">
        <f>IF(N183="zákl. přenesená",J183,0)</f>
        <v>0</v>
      </c>
      <c r="BH183" s="215">
        <f>IF(N183="sníž. přenesená",J183,0)</f>
        <v>0</v>
      </c>
      <c r="BI183" s="215">
        <f>IF(N183="nulová",J183,0)</f>
        <v>0</v>
      </c>
      <c r="BJ183" s="25" t="s">
        <v>86</v>
      </c>
      <c r="BK183" s="215">
        <f>ROUND(I183*H183,2)</f>
        <v>0</v>
      </c>
      <c r="BL183" s="25" t="s">
        <v>203</v>
      </c>
      <c r="BM183" s="25" t="s">
        <v>435</v>
      </c>
    </row>
    <row r="184" spans="2:65" s="12" customFormat="1" ht="13.5">
      <c r="B184" s="226"/>
      <c r="C184" s="227"/>
      <c r="D184" s="219" t="s">
        <v>277</v>
      </c>
      <c r="E184" s="228" t="s">
        <v>34</v>
      </c>
      <c r="F184" s="229" t="s">
        <v>1251</v>
      </c>
      <c r="G184" s="227"/>
      <c r="H184" s="230" t="s">
        <v>34</v>
      </c>
      <c r="I184" s="231"/>
      <c r="J184" s="227"/>
      <c r="K184" s="227"/>
      <c r="L184" s="232"/>
      <c r="M184" s="233"/>
      <c r="N184" s="234"/>
      <c r="O184" s="234"/>
      <c r="P184" s="234"/>
      <c r="Q184" s="234"/>
      <c r="R184" s="234"/>
      <c r="S184" s="234"/>
      <c r="T184" s="235"/>
      <c r="AT184" s="236" t="s">
        <v>277</v>
      </c>
      <c r="AU184" s="236" t="s">
        <v>88</v>
      </c>
      <c r="AV184" s="12" t="s">
        <v>86</v>
      </c>
      <c r="AW184" s="12" t="s">
        <v>41</v>
      </c>
      <c r="AX184" s="12" t="s">
        <v>78</v>
      </c>
      <c r="AY184" s="236" t="s">
        <v>179</v>
      </c>
    </row>
    <row r="185" spans="2:65" s="13" customFormat="1" ht="13.5">
      <c r="B185" s="237"/>
      <c r="C185" s="238"/>
      <c r="D185" s="219" t="s">
        <v>277</v>
      </c>
      <c r="E185" s="239" t="s">
        <v>34</v>
      </c>
      <c r="F185" s="240" t="s">
        <v>1271</v>
      </c>
      <c r="G185" s="238"/>
      <c r="H185" s="241">
        <v>57.875999999999998</v>
      </c>
      <c r="I185" s="242"/>
      <c r="J185" s="238"/>
      <c r="K185" s="238"/>
      <c r="L185" s="243"/>
      <c r="M185" s="244"/>
      <c r="N185" s="245"/>
      <c r="O185" s="245"/>
      <c r="P185" s="245"/>
      <c r="Q185" s="245"/>
      <c r="R185" s="245"/>
      <c r="S185" s="245"/>
      <c r="T185" s="246"/>
      <c r="AT185" s="247" t="s">
        <v>277</v>
      </c>
      <c r="AU185" s="247" t="s">
        <v>88</v>
      </c>
      <c r="AV185" s="13" t="s">
        <v>88</v>
      </c>
      <c r="AW185" s="13" t="s">
        <v>41</v>
      </c>
      <c r="AX185" s="13" t="s">
        <v>78</v>
      </c>
      <c r="AY185" s="247" t="s">
        <v>179</v>
      </c>
    </row>
    <row r="186" spans="2:65" s="14" customFormat="1" ht="13.5">
      <c r="B186" s="248"/>
      <c r="C186" s="249"/>
      <c r="D186" s="216" t="s">
        <v>277</v>
      </c>
      <c r="E186" s="250" t="s">
        <v>34</v>
      </c>
      <c r="F186" s="251" t="s">
        <v>280</v>
      </c>
      <c r="G186" s="249"/>
      <c r="H186" s="252">
        <v>57.875999999999998</v>
      </c>
      <c r="I186" s="253"/>
      <c r="J186" s="249"/>
      <c r="K186" s="249"/>
      <c r="L186" s="254"/>
      <c r="M186" s="255"/>
      <c r="N186" s="256"/>
      <c r="O186" s="256"/>
      <c r="P186" s="256"/>
      <c r="Q186" s="256"/>
      <c r="R186" s="256"/>
      <c r="S186" s="256"/>
      <c r="T186" s="257"/>
      <c r="AT186" s="258" t="s">
        <v>277</v>
      </c>
      <c r="AU186" s="258" t="s">
        <v>88</v>
      </c>
      <c r="AV186" s="14" t="s">
        <v>203</v>
      </c>
      <c r="AW186" s="14" t="s">
        <v>41</v>
      </c>
      <c r="AX186" s="14" t="s">
        <v>86</v>
      </c>
      <c r="AY186" s="258" t="s">
        <v>179</v>
      </c>
    </row>
    <row r="187" spans="2:65" s="1" customFormat="1" ht="22.5" customHeight="1">
      <c r="B187" s="43"/>
      <c r="C187" s="204" t="s">
        <v>398</v>
      </c>
      <c r="D187" s="204" t="s">
        <v>182</v>
      </c>
      <c r="E187" s="205" t="s">
        <v>452</v>
      </c>
      <c r="F187" s="206" t="s">
        <v>453</v>
      </c>
      <c r="G187" s="207" t="s">
        <v>441</v>
      </c>
      <c r="H187" s="208">
        <v>19.254000000000001</v>
      </c>
      <c r="I187" s="209"/>
      <c r="J187" s="210">
        <f>ROUND(I187*H187,2)</f>
        <v>0</v>
      </c>
      <c r="K187" s="206" t="s">
        <v>186</v>
      </c>
      <c r="L187" s="63"/>
      <c r="M187" s="211" t="s">
        <v>34</v>
      </c>
      <c r="N187" s="212" t="s">
        <v>49</v>
      </c>
      <c r="O187" s="44"/>
      <c r="P187" s="213">
        <f>O187*H187</f>
        <v>0</v>
      </c>
      <c r="Q187" s="213">
        <v>0</v>
      </c>
      <c r="R187" s="213">
        <f>Q187*H187</f>
        <v>0</v>
      </c>
      <c r="S187" s="213">
        <v>2.2000000000000002</v>
      </c>
      <c r="T187" s="214">
        <f>S187*H187</f>
        <v>42.358800000000009</v>
      </c>
      <c r="AR187" s="25" t="s">
        <v>203</v>
      </c>
      <c r="AT187" s="25" t="s">
        <v>182</v>
      </c>
      <c r="AU187" s="25" t="s">
        <v>88</v>
      </c>
      <c r="AY187" s="25" t="s">
        <v>179</v>
      </c>
      <c r="BE187" s="215">
        <f>IF(N187="základní",J187,0)</f>
        <v>0</v>
      </c>
      <c r="BF187" s="215">
        <f>IF(N187="snížená",J187,0)</f>
        <v>0</v>
      </c>
      <c r="BG187" s="215">
        <f>IF(N187="zákl. přenesená",J187,0)</f>
        <v>0</v>
      </c>
      <c r="BH187" s="215">
        <f>IF(N187="sníž. přenesená",J187,0)</f>
        <v>0</v>
      </c>
      <c r="BI187" s="215">
        <f>IF(N187="nulová",J187,0)</f>
        <v>0</v>
      </c>
      <c r="BJ187" s="25" t="s">
        <v>86</v>
      </c>
      <c r="BK187" s="215">
        <f>ROUND(I187*H187,2)</f>
        <v>0</v>
      </c>
      <c r="BL187" s="25" t="s">
        <v>203</v>
      </c>
      <c r="BM187" s="25" t="s">
        <v>454</v>
      </c>
    </row>
    <row r="188" spans="2:65" s="12" customFormat="1" ht="13.5">
      <c r="B188" s="226"/>
      <c r="C188" s="227"/>
      <c r="D188" s="219" t="s">
        <v>277</v>
      </c>
      <c r="E188" s="228" t="s">
        <v>34</v>
      </c>
      <c r="F188" s="229" t="s">
        <v>1251</v>
      </c>
      <c r="G188" s="227"/>
      <c r="H188" s="230" t="s">
        <v>34</v>
      </c>
      <c r="I188" s="231"/>
      <c r="J188" s="227"/>
      <c r="K188" s="227"/>
      <c r="L188" s="232"/>
      <c r="M188" s="233"/>
      <c r="N188" s="234"/>
      <c r="O188" s="234"/>
      <c r="P188" s="234"/>
      <c r="Q188" s="234"/>
      <c r="R188" s="234"/>
      <c r="S188" s="234"/>
      <c r="T188" s="235"/>
      <c r="AT188" s="236" t="s">
        <v>277</v>
      </c>
      <c r="AU188" s="236" t="s">
        <v>88</v>
      </c>
      <c r="AV188" s="12" t="s">
        <v>86</v>
      </c>
      <c r="AW188" s="12" t="s">
        <v>41</v>
      </c>
      <c r="AX188" s="12" t="s">
        <v>78</v>
      </c>
      <c r="AY188" s="236" t="s">
        <v>179</v>
      </c>
    </row>
    <row r="189" spans="2:65" s="13" customFormat="1" ht="13.5">
      <c r="B189" s="237"/>
      <c r="C189" s="238"/>
      <c r="D189" s="219" t="s">
        <v>277</v>
      </c>
      <c r="E189" s="239" t="s">
        <v>34</v>
      </c>
      <c r="F189" s="240" t="s">
        <v>1272</v>
      </c>
      <c r="G189" s="238"/>
      <c r="H189" s="241">
        <v>19.254000000000001</v>
      </c>
      <c r="I189" s="242"/>
      <c r="J189" s="238"/>
      <c r="K189" s="238"/>
      <c r="L189" s="243"/>
      <c r="M189" s="244"/>
      <c r="N189" s="245"/>
      <c r="O189" s="245"/>
      <c r="P189" s="245"/>
      <c r="Q189" s="245"/>
      <c r="R189" s="245"/>
      <c r="S189" s="245"/>
      <c r="T189" s="246"/>
      <c r="AT189" s="247" t="s">
        <v>277</v>
      </c>
      <c r="AU189" s="247" t="s">
        <v>88</v>
      </c>
      <c r="AV189" s="13" t="s">
        <v>88</v>
      </c>
      <c r="AW189" s="13" t="s">
        <v>41</v>
      </c>
      <c r="AX189" s="13" t="s">
        <v>78</v>
      </c>
      <c r="AY189" s="247" t="s">
        <v>179</v>
      </c>
    </row>
    <row r="190" spans="2:65" s="14" customFormat="1" ht="13.5">
      <c r="B190" s="248"/>
      <c r="C190" s="249"/>
      <c r="D190" s="216" t="s">
        <v>277</v>
      </c>
      <c r="E190" s="250" t="s">
        <v>34</v>
      </c>
      <c r="F190" s="251" t="s">
        <v>280</v>
      </c>
      <c r="G190" s="249"/>
      <c r="H190" s="252">
        <v>19.254000000000001</v>
      </c>
      <c r="I190" s="253"/>
      <c r="J190" s="249"/>
      <c r="K190" s="249"/>
      <c r="L190" s="254"/>
      <c r="M190" s="255"/>
      <c r="N190" s="256"/>
      <c r="O190" s="256"/>
      <c r="P190" s="256"/>
      <c r="Q190" s="256"/>
      <c r="R190" s="256"/>
      <c r="S190" s="256"/>
      <c r="T190" s="257"/>
      <c r="AT190" s="258" t="s">
        <v>277</v>
      </c>
      <c r="AU190" s="258" t="s">
        <v>88</v>
      </c>
      <c r="AV190" s="14" t="s">
        <v>203</v>
      </c>
      <c r="AW190" s="14" t="s">
        <v>41</v>
      </c>
      <c r="AX190" s="14" t="s">
        <v>86</v>
      </c>
      <c r="AY190" s="258" t="s">
        <v>179</v>
      </c>
    </row>
    <row r="191" spans="2:65" s="1" customFormat="1" ht="22.5" customHeight="1">
      <c r="B191" s="43"/>
      <c r="C191" s="204" t="s">
        <v>403</v>
      </c>
      <c r="D191" s="204" t="s">
        <v>182</v>
      </c>
      <c r="E191" s="205" t="s">
        <v>462</v>
      </c>
      <c r="F191" s="206" t="s">
        <v>463</v>
      </c>
      <c r="G191" s="207" t="s">
        <v>441</v>
      </c>
      <c r="H191" s="208">
        <v>7.702</v>
      </c>
      <c r="I191" s="209"/>
      <c r="J191" s="210">
        <f>ROUND(I191*H191,2)</f>
        <v>0</v>
      </c>
      <c r="K191" s="206" t="s">
        <v>186</v>
      </c>
      <c r="L191" s="63"/>
      <c r="M191" s="211" t="s">
        <v>34</v>
      </c>
      <c r="N191" s="212" t="s">
        <v>49</v>
      </c>
      <c r="O191" s="44"/>
      <c r="P191" s="213">
        <f>O191*H191</f>
        <v>0</v>
      </c>
      <c r="Q191" s="213">
        <v>0</v>
      </c>
      <c r="R191" s="213">
        <f>Q191*H191</f>
        <v>0</v>
      </c>
      <c r="S191" s="213">
        <v>2.2000000000000002</v>
      </c>
      <c r="T191" s="214">
        <f>S191*H191</f>
        <v>16.944400000000002</v>
      </c>
      <c r="AR191" s="25" t="s">
        <v>203</v>
      </c>
      <c r="AT191" s="25" t="s">
        <v>182</v>
      </c>
      <c r="AU191" s="25" t="s">
        <v>88</v>
      </c>
      <c r="AY191" s="25" t="s">
        <v>179</v>
      </c>
      <c r="BE191" s="215">
        <f>IF(N191="základní",J191,0)</f>
        <v>0</v>
      </c>
      <c r="BF191" s="215">
        <f>IF(N191="snížená",J191,0)</f>
        <v>0</v>
      </c>
      <c r="BG191" s="215">
        <f>IF(N191="zákl. přenesená",J191,0)</f>
        <v>0</v>
      </c>
      <c r="BH191" s="215">
        <f>IF(N191="sníž. přenesená",J191,0)</f>
        <v>0</v>
      </c>
      <c r="BI191" s="215">
        <f>IF(N191="nulová",J191,0)</f>
        <v>0</v>
      </c>
      <c r="BJ191" s="25" t="s">
        <v>86</v>
      </c>
      <c r="BK191" s="215">
        <f>ROUND(I191*H191,2)</f>
        <v>0</v>
      </c>
      <c r="BL191" s="25" t="s">
        <v>203</v>
      </c>
      <c r="BM191" s="25" t="s">
        <v>464</v>
      </c>
    </row>
    <row r="192" spans="2:65" s="12" customFormat="1" ht="13.5">
      <c r="B192" s="226"/>
      <c r="C192" s="227"/>
      <c r="D192" s="219" t="s">
        <v>277</v>
      </c>
      <c r="E192" s="228" t="s">
        <v>34</v>
      </c>
      <c r="F192" s="229" t="s">
        <v>1251</v>
      </c>
      <c r="G192" s="227"/>
      <c r="H192" s="230" t="s">
        <v>34</v>
      </c>
      <c r="I192" s="231"/>
      <c r="J192" s="227"/>
      <c r="K192" s="227"/>
      <c r="L192" s="232"/>
      <c r="M192" s="233"/>
      <c r="N192" s="234"/>
      <c r="O192" s="234"/>
      <c r="P192" s="234"/>
      <c r="Q192" s="234"/>
      <c r="R192" s="234"/>
      <c r="S192" s="234"/>
      <c r="T192" s="235"/>
      <c r="AT192" s="236" t="s">
        <v>277</v>
      </c>
      <c r="AU192" s="236" t="s">
        <v>88</v>
      </c>
      <c r="AV192" s="12" t="s">
        <v>86</v>
      </c>
      <c r="AW192" s="12" t="s">
        <v>41</v>
      </c>
      <c r="AX192" s="12" t="s">
        <v>78</v>
      </c>
      <c r="AY192" s="236" t="s">
        <v>179</v>
      </c>
    </row>
    <row r="193" spans="2:65" s="13" customFormat="1" ht="13.5">
      <c r="B193" s="237"/>
      <c r="C193" s="238"/>
      <c r="D193" s="219" t="s">
        <v>277</v>
      </c>
      <c r="E193" s="239" t="s">
        <v>34</v>
      </c>
      <c r="F193" s="240" t="s">
        <v>1273</v>
      </c>
      <c r="G193" s="238"/>
      <c r="H193" s="241">
        <v>7.702</v>
      </c>
      <c r="I193" s="242"/>
      <c r="J193" s="238"/>
      <c r="K193" s="238"/>
      <c r="L193" s="243"/>
      <c r="M193" s="244"/>
      <c r="N193" s="245"/>
      <c r="O193" s="245"/>
      <c r="P193" s="245"/>
      <c r="Q193" s="245"/>
      <c r="R193" s="245"/>
      <c r="S193" s="245"/>
      <c r="T193" s="246"/>
      <c r="AT193" s="247" t="s">
        <v>277</v>
      </c>
      <c r="AU193" s="247" t="s">
        <v>88</v>
      </c>
      <c r="AV193" s="13" t="s">
        <v>88</v>
      </c>
      <c r="AW193" s="13" t="s">
        <v>41</v>
      </c>
      <c r="AX193" s="13" t="s">
        <v>78</v>
      </c>
      <c r="AY193" s="247" t="s">
        <v>179</v>
      </c>
    </row>
    <row r="194" spans="2:65" s="14" customFormat="1" ht="13.5">
      <c r="B194" s="248"/>
      <c r="C194" s="249"/>
      <c r="D194" s="216" t="s">
        <v>277</v>
      </c>
      <c r="E194" s="250" t="s">
        <v>34</v>
      </c>
      <c r="F194" s="251" t="s">
        <v>280</v>
      </c>
      <c r="G194" s="249"/>
      <c r="H194" s="252">
        <v>7.702</v>
      </c>
      <c r="I194" s="253"/>
      <c r="J194" s="249"/>
      <c r="K194" s="249"/>
      <c r="L194" s="254"/>
      <c r="M194" s="255"/>
      <c r="N194" s="256"/>
      <c r="O194" s="256"/>
      <c r="P194" s="256"/>
      <c r="Q194" s="256"/>
      <c r="R194" s="256"/>
      <c r="S194" s="256"/>
      <c r="T194" s="257"/>
      <c r="AT194" s="258" t="s">
        <v>277</v>
      </c>
      <c r="AU194" s="258" t="s">
        <v>88</v>
      </c>
      <c r="AV194" s="14" t="s">
        <v>203</v>
      </c>
      <c r="AW194" s="14" t="s">
        <v>41</v>
      </c>
      <c r="AX194" s="14" t="s">
        <v>86</v>
      </c>
      <c r="AY194" s="258" t="s">
        <v>179</v>
      </c>
    </row>
    <row r="195" spans="2:65" s="1" customFormat="1" ht="31.5" customHeight="1">
      <c r="B195" s="43"/>
      <c r="C195" s="204" t="s">
        <v>412</v>
      </c>
      <c r="D195" s="204" t="s">
        <v>182</v>
      </c>
      <c r="E195" s="205" t="s">
        <v>467</v>
      </c>
      <c r="F195" s="206" t="s">
        <v>468</v>
      </c>
      <c r="G195" s="207" t="s">
        <v>441</v>
      </c>
      <c r="H195" s="208">
        <v>19.254000000000001</v>
      </c>
      <c r="I195" s="209"/>
      <c r="J195" s="210">
        <f>ROUND(I195*H195,2)</f>
        <v>0</v>
      </c>
      <c r="K195" s="206" t="s">
        <v>186</v>
      </c>
      <c r="L195" s="63"/>
      <c r="M195" s="211" t="s">
        <v>34</v>
      </c>
      <c r="N195" s="212" t="s">
        <v>49</v>
      </c>
      <c r="O195" s="44"/>
      <c r="P195" s="213">
        <f>O195*H195</f>
        <v>0</v>
      </c>
      <c r="Q195" s="213">
        <v>0</v>
      </c>
      <c r="R195" s="213">
        <f>Q195*H195</f>
        <v>0</v>
      </c>
      <c r="S195" s="213">
        <v>4.3999999999999997E-2</v>
      </c>
      <c r="T195" s="214">
        <f>S195*H195</f>
        <v>0.84717600000000004</v>
      </c>
      <c r="AR195" s="25" t="s">
        <v>203</v>
      </c>
      <c r="AT195" s="25" t="s">
        <v>182</v>
      </c>
      <c r="AU195" s="25" t="s">
        <v>88</v>
      </c>
      <c r="AY195" s="25" t="s">
        <v>179</v>
      </c>
      <c r="BE195" s="215">
        <f>IF(N195="základní",J195,0)</f>
        <v>0</v>
      </c>
      <c r="BF195" s="215">
        <f>IF(N195="snížená",J195,0)</f>
        <v>0</v>
      </c>
      <c r="BG195" s="215">
        <f>IF(N195="zákl. přenesená",J195,0)</f>
        <v>0</v>
      </c>
      <c r="BH195" s="215">
        <f>IF(N195="sníž. přenesená",J195,0)</f>
        <v>0</v>
      </c>
      <c r="BI195" s="215">
        <f>IF(N195="nulová",J195,0)</f>
        <v>0</v>
      </c>
      <c r="BJ195" s="25" t="s">
        <v>86</v>
      </c>
      <c r="BK195" s="215">
        <f>ROUND(I195*H195,2)</f>
        <v>0</v>
      </c>
      <c r="BL195" s="25" t="s">
        <v>203</v>
      </c>
      <c r="BM195" s="25" t="s">
        <v>469</v>
      </c>
    </row>
    <row r="196" spans="2:65" s="1" customFormat="1" ht="22.5" customHeight="1">
      <c r="B196" s="43"/>
      <c r="C196" s="204" t="s">
        <v>420</v>
      </c>
      <c r="D196" s="204" t="s">
        <v>182</v>
      </c>
      <c r="E196" s="205" t="s">
        <v>471</v>
      </c>
      <c r="F196" s="206" t="s">
        <v>472</v>
      </c>
      <c r="G196" s="207" t="s">
        <v>287</v>
      </c>
      <c r="H196" s="208">
        <v>28.5</v>
      </c>
      <c r="I196" s="209"/>
      <c r="J196" s="210">
        <f>ROUND(I196*H196,2)</f>
        <v>0</v>
      </c>
      <c r="K196" s="206" t="s">
        <v>186</v>
      </c>
      <c r="L196" s="63"/>
      <c r="M196" s="211" t="s">
        <v>34</v>
      </c>
      <c r="N196" s="212" t="s">
        <v>49</v>
      </c>
      <c r="O196" s="44"/>
      <c r="P196" s="213">
        <f>O196*H196</f>
        <v>0</v>
      </c>
      <c r="Q196" s="213">
        <v>0</v>
      </c>
      <c r="R196" s="213">
        <f>Q196*H196</f>
        <v>0</v>
      </c>
      <c r="S196" s="213">
        <v>3.5000000000000003E-2</v>
      </c>
      <c r="T196" s="214">
        <f>S196*H196</f>
        <v>0.99750000000000005</v>
      </c>
      <c r="AR196" s="25" t="s">
        <v>203</v>
      </c>
      <c r="AT196" s="25" t="s">
        <v>182</v>
      </c>
      <c r="AU196" s="25" t="s">
        <v>88</v>
      </c>
      <c r="AY196" s="25" t="s">
        <v>179</v>
      </c>
      <c r="BE196" s="215">
        <f>IF(N196="základní",J196,0)</f>
        <v>0</v>
      </c>
      <c r="BF196" s="215">
        <f>IF(N196="snížená",J196,0)</f>
        <v>0</v>
      </c>
      <c r="BG196" s="215">
        <f>IF(N196="zákl. přenesená",J196,0)</f>
        <v>0</v>
      </c>
      <c r="BH196" s="215">
        <f>IF(N196="sníž. přenesená",J196,0)</f>
        <v>0</v>
      </c>
      <c r="BI196" s="215">
        <f>IF(N196="nulová",J196,0)</f>
        <v>0</v>
      </c>
      <c r="BJ196" s="25" t="s">
        <v>86</v>
      </c>
      <c r="BK196" s="215">
        <f>ROUND(I196*H196,2)</f>
        <v>0</v>
      </c>
      <c r="BL196" s="25" t="s">
        <v>203</v>
      </c>
      <c r="BM196" s="25" t="s">
        <v>473</v>
      </c>
    </row>
    <row r="197" spans="2:65" s="1" customFormat="1" ht="27">
      <c r="B197" s="43"/>
      <c r="C197" s="65"/>
      <c r="D197" s="219" t="s">
        <v>189</v>
      </c>
      <c r="E197" s="65"/>
      <c r="F197" s="220" t="s">
        <v>474</v>
      </c>
      <c r="G197" s="65"/>
      <c r="H197" s="65"/>
      <c r="I197" s="174"/>
      <c r="J197" s="65"/>
      <c r="K197" s="65"/>
      <c r="L197" s="63"/>
      <c r="M197" s="218"/>
      <c r="N197" s="44"/>
      <c r="O197" s="44"/>
      <c r="P197" s="44"/>
      <c r="Q197" s="44"/>
      <c r="R197" s="44"/>
      <c r="S197" s="44"/>
      <c r="T197" s="80"/>
      <c r="AT197" s="25" t="s">
        <v>189</v>
      </c>
      <c r="AU197" s="25" t="s">
        <v>88</v>
      </c>
    </row>
    <row r="198" spans="2:65" s="12" customFormat="1" ht="13.5">
      <c r="B198" s="226"/>
      <c r="C198" s="227"/>
      <c r="D198" s="219" t="s">
        <v>277</v>
      </c>
      <c r="E198" s="228" t="s">
        <v>34</v>
      </c>
      <c r="F198" s="229" t="s">
        <v>1251</v>
      </c>
      <c r="G198" s="227"/>
      <c r="H198" s="230" t="s">
        <v>34</v>
      </c>
      <c r="I198" s="231"/>
      <c r="J198" s="227"/>
      <c r="K198" s="227"/>
      <c r="L198" s="232"/>
      <c r="M198" s="233"/>
      <c r="N198" s="234"/>
      <c r="O198" s="234"/>
      <c r="P198" s="234"/>
      <c r="Q198" s="234"/>
      <c r="R198" s="234"/>
      <c r="S198" s="234"/>
      <c r="T198" s="235"/>
      <c r="AT198" s="236" t="s">
        <v>277</v>
      </c>
      <c r="AU198" s="236" t="s">
        <v>88</v>
      </c>
      <c r="AV198" s="12" t="s">
        <v>86</v>
      </c>
      <c r="AW198" s="12" t="s">
        <v>41</v>
      </c>
      <c r="AX198" s="12" t="s">
        <v>78</v>
      </c>
      <c r="AY198" s="236" t="s">
        <v>179</v>
      </c>
    </row>
    <row r="199" spans="2:65" s="13" customFormat="1" ht="13.5">
      <c r="B199" s="237"/>
      <c r="C199" s="238"/>
      <c r="D199" s="219" t="s">
        <v>277</v>
      </c>
      <c r="E199" s="239" t="s">
        <v>34</v>
      </c>
      <c r="F199" s="240" t="s">
        <v>1274</v>
      </c>
      <c r="G199" s="238"/>
      <c r="H199" s="241">
        <v>28.5</v>
      </c>
      <c r="I199" s="242"/>
      <c r="J199" s="238"/>
      <c r="K199" s="238"/>
      <c r="L199" s="243"/>
      <c r="M199" s="244"/>
      <c r="N199" s="245"/>
      <c r="O199" s="245"/>
      <c r="P199" s="245"/>
      <c r="Q199" s="245"/>
      <c r="R199" s="245"/>
      <c r="S199" s="245"/>
      <c r="T199" s="246"/>
      <c r="AT199" s="247" t="s">
        <v>277</v>
      </c>
      <c r="AU199" s="247" t="s">
        <v>88</v>
      </c>
      <c r="AV199" s="13" t="s">
        <v>88</v>
      </c>
      <c r="AW199" s="13" t="s">
        <v>41</v>
      </c>
      <c r="AX199" s="13" t="s">
        <v>78</v>
      </c>
      <c r="AY199" s="247" t="s">
        <v>179</v>
      </c>
    </row>
    <row r="200" spans="2:65" s="14" customFormat="1" ht="13.5">
      <c r="B200" s="248"/>
      <c r="C200" s="249"/>
      <c r="D200" s="216" t="s">
        <v>277</v>
      </c>
      <c r="E200" s="250" t="s">
        <v>34</v>
      </c>
      <c r="F200" s="251" t="s">
        <v>280</v>
      </c>
      <c r="G200" s="249"/>
      <c r="H200" s="252">
        <v>28.5</v>
      </c>
      <c r="I200" s="253"/>
      <c r="J200" s="249"/>
      <c r="K200" s="249"/>
      <c r="L200" s="254"/>
      <c r="M200" s="255"/>
      <c r="N200" s="256"/>
      <c r="O200" s="256"/>
      <c r="P200" s="256"/>
      <c r="Q200" s="256"/>
      <c r="R200" s="256"/>
      <c r="S200" s="256"/>
      <c r="T200" s="257"/>
      <c r="AT200" s="258" t="s">
        <v>277</v>
      </c>
      <c r="AU200" s="258" t="s">
        <v>88</v>
      </c>
      <c r="AV200" s="14" t="s">
        <v>203</v>
      </c>
      <c r="AW200" s="14" t="s">
        <v>41</v>
      </c>
      <c r="AX200" s="14" t="s">
        <v>86</v>
      </c>
      <c r="AY200" s="258" t="s">
        <v>179</v>
      </c>
    </row>
    <row r="201" spans="2:65" s="1" customFormat="1" ht="22.5" customHeight="1">
      <c r="B201" s="43"/>
      <c r="C201" s="204" t="s">
        <v>426</v>
      </c>
      <c r="D201" s="204" t="s">
        <v>182</v>
      </c>
      <c r="E201" s="205" t="s">
        <v>477</v>
      </c>
      <c r="F201" s="206" t="s">
        <v>478</v>
      </c>
      <c r="G201" s="207" t="s">
        <v>287</v>
      </c>
      <c r="H201" s="208">
        <v>12</v>
      </c>
      <c r="I201" s="209"/>
      <c r="J201" s="210">
        <f>ROUND(I201*H201,2)</f>
        <v>0</v>
      </c>
      <c r="K201" s="206" t="s">
        <v>186</v>
      </c>
      <c r="L201" s="63"/>
      <c r="M201" s="211" t="s">
        <v>34</v>
      </c>
      <c r="N201" s="212" t="s">
        <v>49</v>
      </c>
      <c r="O201" s="44"/>
      <c r="P201" s="213">
        <f>O201*H201</f>
        <v>0</v>
      </c>
      <c r="Q201" s="213">
        <v>0</v>
      </c>
      <c r="R201" s="213">
        <f>Q201*H201</f>
        <v>0</v>
      </c>
      <c r="S201" s="213">
        <v>7.5999999999999998E-2</v>
      </c>
      <c r="T201" s="214">
        <f>S201*H201</f>
        <v>0.91199999999999992</v>
      </c>
      <c r="AR201" s="25" t="s">
        <v>203</v>
      </c>
      <c r="AT201" s="25" t="s">
        <v>182</v>
      </c>
      <c r="AU201" s="25" t="s">
        <v>88</v>
      </c>
      <c r="AY201" s="25" t="s">
        <v>179</v>
      </c>
      <c r="BE201" s="215">
        <f>IF(N201="základní",J201,0)</f>
        <v>0</v>
      </c>
      <c r="BF201" s="215">
        <f>IF(N201="snížená",J201,0)</f>
        <v>0</v>
      </c>
      <c r="BG201" s="215">
        <f>IF(N201="zákl. přenesená",J201,0)</f>
        <v>0</v>
      </c>
      <c r="BH201" s="215">
        <f>IF(N201="sníž. přenesená",J201,0)</f>
        <v>0</v>
      </c>
      <c r="BI201" s="215">
        <f>IF(N201="nulová",J201,0)</f>
        <v>0</v>
      </c>
      <c r="BJ201" s="25" t="s">
        <v>86</v>
      </c>
      <c r="BK201" s="215">
        <f>ROUND(I201*H201,2)</f>
        <v>0</v>
      </c>
      <c r="BL201" s="25" t="s">
        <v>203</v>
      </c>
      <c r="BM201" s="25" t="s">
        <v>479</v>
      </c>
    </row>
    <row r="202" spans="2:65" s="12" customFormat="1" ht="13.5">
      <c r="B202" s="226"/>
      <c r="C202" s="227"/>
      <c r="D202" s="219" t="s">
        <v>277</v>
      </c>
      <c r="E202" s="228" t="s">
        <v>34</v>
      </c>
      <c r="F202" s="229" t="s">
        <v>1251</v>
      </c>
      <c r="G202" s="227"/>
      <c r="H202" s="230" t="s">
        <v>34</v>
      </c>
      <c r="I202" s="231"/>
      <c r="J202" s="227"/>
      <c r="K202" s="227"/>
      <c r="L202" s="232"/>
      <c r="M202" s="233"/>
      <c r="N202" s="234"/>
      <c r="O202" s="234"/>
      <c r="P202" s="234"/>
      <c r="Q202" s="234"/>
      <c r="R202" s="234"/>
      <c r="S202" s="234"/>
      <c r="T202" s="235"/>
      <c r="AT202" s="236" t="s">
        <v>277</v>
      </c>
      <c r="AU202" s="236" t="s">
        <v>88</v>
      </c>
      <c r="AV202" s="12" t="s">
        <v>86</v>
      </c>
      <c r="AW202" s="12" t="s">
        <v>41</v>
      </c>
      <c r="AX202" s="12" t="s">
        <v>78</v>
      </c>
      <c r="AY202" s="236" t="s">
        <v>179</v>
      </c>
    </row>
    <row r="203" spans="2:65" s="13" customFormat="1" ht="13.5">
      <c r="B203" s="237"/>
      <c r="C203" s="238"/>
      <c r="D203" s="219" t="s">
        <v>277</v>
      </c>
      <c r="E203" s="239" t="s">
        <v>34</v>
      </c>
      <c r="F203" s="240" t="s">
        <v>1275</v>
      </c>
      <c r="G203" s="238"/>
      <c r="H203" s="241">
        <v>12</v>
      </c>
      <c r="I203" s="242"/>
      <c r="J203" s="238"/>
      <c r="K203" s="238"/>
      <c r="L203" s="243"/>
      <c r="M203" s="244"/>
      <c r="N203" s="245"/>
      <c r="O203" s="245"/>
      <c r="P203" s="245"/>
      <c r="Q203" s="245"/>
      <c r="R203" s="245"/>
      <c r="S203" s="245"/>
      <c r="T203" s="246"/>
      <c r="AT203" s="247" t="s">
        <v>277</v>
      </c>
      <c r="AU203" s="247" t="s">
        <v>88</v>
      </c>
      <c r="AV203" s="13" t="s">
        <v>88</v>
      </c>
      <c r="AW203" s="13" t="s">
        <v>41</v>
      </c>
      <c r="AX203" s="13" t="s">
        <v>78</v>
      </c>
      <c r="AY203" s="247" t="s">
        <v>179</v>
      </c>
    </row>
    <row r="204" spans="2:65" s="14" customFormat="1" ht="13.5">
      <c r="B204" s="248"/>
      <c r="C204" s="249"/>
      <c r="D204" s="216" t="s">
        <v>277</v>
      </c>
      <c r="E204" s="250" t="s">
        <v>34</v>
      </c>
      <c r="F204" s="251" t="s">
        <v>280</v>
      </c>
      <c r="G204" s="249"/>
      <c r="H204" s="252">
        <v>12</v>
      </c>
      <c r="I204" s="253"/>
      <c r="J204" s="249"/>
      <c r="K204" s="249"/>
      <c r="L204" s="254"/>
      <c r="M204" s="255"/>
      <c r="N204" s="256"/>
      <c r="O204" s="256"/>
      <c r="P204" s="256"/>
      <c r="Q204" s="256"/>
      <c r="R204" s="256"/>
      <c r="S204" s="256"/>
      <c r="T204" s="257"/>
      <c r="AT204" s="258" t="s">
        <v>277</v>
      </c>
      <c r="AU204" s="258" t="s">
        <v>88</v>
      </c>
      <c r="AV204" s="14" t="s">
        <v>203</v>
      </c>
      <c r="AW204" s="14" t="s">
        <v>41</v>
      </c>
      <c r="AX204" s="14" t="s">
        <v>86</v>
      </c>
      <c r="AY204" s="258" t="s">
        <v>179</v>
      </c>
    </row>
    <row r="205" spans="2:65" s="1" customFormat="1" ht="22.5" customHeight="1">
      <c r="B205" s="43"/>
      <c r="C205" s="204" t="s">
        <v>432</v>
      </c>
      <c r="D205" s="204" t="s">
        <v>182</v>
      </c>
      <c r="E205" s="205" t="s">
        <v>483</v>
      </c>
      <c r="F205" s="206" t="s">
        <v>484</v>
      </c>
      <c r="G205" s="207" t="s">
        <v>287</v>
      </c>
      <c r="H205" s="208">
        <v>2.5</v>
      </c>
      <c r="I205" s="209"/>
      <c r="J205" s="210">
        <f>ROUND(I205*H205,2)</f>
        <v>0</v>
      </c>
      <c r="K205" s="206" t="s">
        <v>186</v>
      </c>
      <c r="L205" s="63"/>
      <c r="M205" s="211" t="s">
        <v>34</v>
      </c>
      <c r="N205" s="212" t="s">
        <v>49</v>
      </c>
      <c r="O205" s="44"/>
      <c r="P205" s="213">
        <f>O205*H205</f>
        <v>0</v>
      </c>
      <c r="Q205" s="213">
        <v>0</v>
      </c>
      <c r="R205" s="213">
        <f>Q205*H205</f>
        <v>0</v>
      </c>
      <c r="S205" s="213">
        <v>6.3E-2</v>
      </c>
      <c r="T205" s="214">
        <f>S205*H205</f>
        <v>0.1575</v>
      </c>
      <c r="AR205" s="25" t="s">
        <v>203</v>
      </c>
      <c r="AT205" s="25" t="s">
        <v>182</v>
      </c>
      <c r="AU205" s="25" t="s">
        <v>88</v>
      </c>
      <c r="AY205" s="25" t="s">
        <v>179</v>
      </c>
      <c r="BE205" s="215">
        <f>IF(N205="základní",J205,0)</f>
        <v>0</v>
      </c>
      <c r="BF205" s="215">
        <f>IF(N205="snížená",J205,0)</f>
        <v>0</v>
      </c>
      <c r="BG205" s="215">
        <f>IF(N205="zákl. přenesená",J205,0)</f>
        <v>0</v>
      </c>
      <c r="BH205" s="215">
        <f>IF(N205="sníž. přenesená",J205,0)</f>
        <v>0</v>
      </c>
      <c r="BI205" s="215">
        <f>IF(N205="nulová",J205,0)</f>
        <v>0</v>
      </c>
      <c r="BJ205" s="25" t="s">
        <v>86</v>
      </c>
      <c r="BK205" s="215">
        <f>ROUND(I205*H205,2)</f>
        <v>0</v>
      </c>
      <c r="BL205" s="25" t="s">
        <v>203</v>
      </c>
      <c r="BM205" s="25" t="s">
        <v>485</v>
      </c>
    </row>
    <row r="206" spans="2:65" s="12" customFormat="1" ht="13.5">
      <c r="B206" s="226"/>
      <c r="C206" s="227"/>
      <c r="D206" s="219" t="s">
        <v>277</v>
      </c>
      <c r="E206" s="228" t="s">
        <v>34</v>
      </c>
      <c r="F206" s="229" t="s">
        <v>1251</v>
      </c>
      <c r="G206" s="227"/>
      <c r="H206" s="230" t="s">
        <v>34</v>
      </c>
      <c r="I206" s="231"/>
      <c r="J206" s="227"/>
      <c r="K206" s="227"/>
      <c r="L206" s="232"/>
      <c r="M206" s="233"/>
      <c r="N206" s="234"/>
      <c r="O206" s="234"/>
      <c r="P206" s="234"/>
      <c r="Q206" s="234"/>
      <c r="R206" s="234"/>
      <c r="S206" s="234"/>
      <c r="T206" s="235"/>
      <c r="AT206" s="236" t="s">
        <v>277</v>
      </c>
      <c r="AU206" s="236" t="s">
        <v>88</v>
      </c>
      <c r="AV206" s="12" t="s">
        <v>86</v>
      </c>
      <c r="AW206" s="12" t="s">
        <v>41</v>
      </c>
      <c r="AX206" s="12" t="s">
        <v>78</v>
      </c>
      <c r="AY206" s="236" t="s">
        <v>179</v>
      </c>
    </row>
    <row r="207" spans="2:65" s="13" customFormat="1" ht="13.5">
      <c r="B207" s="237"/>
      <c r="C207" s="238"/>
      <c r="D207" s="219" t="s">
        <v>277</v>
      </c>
      <c r="E207" s="239" t="s">
        <v>34</v>
      </c>
      <c r="F207" s="240" t="s">
        <v>1276</v>
      </c>
      <c r="G207" s="238"/>
      <c r="H207" s="241">
        <v>2.5</v>
      </c>
      <c r="I207" s="242"/>
      <c r="J207" s="238"/>
      <c r="K207" s="238"/>
      <c r="L207" s="243"/>
      <c r="M207" s="244"/>
      <c r="N207" s="245"/>
      <c r="O207" s="245"/>
      <c r="P207" s="245"/>
      <c r="Q207" s="245"/>
      <c r="R207" s="245"/>
      <c r="S207" s="245"/>
      <c r="T207" s="246"/>
      <c r="AT207" s="247" t="s">
        <v>277</v>
      </c>
      <c r="AU207" s="247" t="s">
        <v>88</v>
      </c>
      <c r="AV207" s="13" t="s">
        <v>88</v>
      </c>
      <c r="AW207" s="13" t="s">
        <v>41</v>
      </c>
      <c r="AX207" s="13" t="s">
        <v>78</v>
      </c>
      <c r="AY207" s="247" t="s">
        <v>179</v>
      </c>
    </row>
    <row r="208" spans="2:65" s="14" customFormat="1" ht="13.5">
      <c r="B208" s="248"/>
      <c r="C208" s="249"/>
      <c r="D208" s="216" t="s">
        <v>277</v>
      </c>
      <c r="E208" s="250" t="s">
        <v>34</v>
      </c>
      <c r="F208" s="251" t="s">
        <v>280</v>
      </c>
      <c r="G208" s="249"/>
      <c r="H208" s="252">
        <v>2.5</v>
      </c>
      <c r="I208" s="253"/>
      <c r="J208" s="249"/>
      <c r="K208" s="249"/>
      <c r="L208" s="254"/>
      <c r="M208" s="255"/>
      <c r="N208" s="256"/>
      <c r="O208" s="256"/>
      <c r="P208" s="256"/>
      <c r="Q208" s="256"/>
      <c r="R208" s="256"/>
      <c r="S208" s="256"/>
      <c r="T208" s="257"/>
      <c r="AT208" s="258" t="s">
        <v>277</v>
      </c>
      <c r="AU208" s="258" t="s">
        <v>88</v>
      </c>
      <c r="AV208" s="14" t="s">
        <v>203</v>
      </c>
      <c r="AW208" s="14" t="s">
        <v>41</v>
      </c>
      <c r="AX208" s="14" t="s">
        <v>86</v>
      </c>
      <c r="AY208" s="258" t="s">
        <v>179</v>
      </c>
    </row>
    <row r="209" spans="2:65" s="1" customFormat="1" ht="22.5" customHeight="1">
      <c r="B209" s="43"/>
      <c r="C209" s="204" t="s">
        <v>438</v>
      </c>
      <c r="D209" s="204" t="s">
        <v>182</v>
      </c>
      <c r="E209" s="205" t="s">
        <v>494</v>
      </c>
      <c r="F209" s="206" t="s">
        <v>495</v>
      </c>
      <c r="G209" s="207" t="s">
        <v>441</v>
      </c>
      <c r="H209" s="208">
        <v>0.28399999999999997</v>
      </c>
      <c r="I209" s="209"/>
      <c r="J209" s="210">
        <f>ROUND(I209*H209,2)</f>
        <v>0</v>
      </c>
      <c r="K209" s="206" t="s">
        <v>186</v>
      </c>
      <c r="L209" s="63"/>
      <c r="M209" s="211" t="s">
        <v>34</v>
      </c>
      <c r="N209" s="212" t="s">
        <v>49</v>
      </c>
      <c r="O209" s="44"/>
      <c r="P209" s="213">
        <f>O209*H209</f>
        <v>0</v>
      </c>
      <c r="Q209" s="213">
        <v>0</v>
      </c>
      <c r="R209" s="213">
        <f>Q209*H209</f>
        <v>0</v>
      </c>
      <c r="S209" s="213">
        <v>2.2000000000000002</v>
      </c>
      <c r="T209" s="214">
        <f>S209*H209</f>
        <v>0.62480000000000002</v>
      </c>
      <c r="AR209" s="25" t="s">
        <v>203</v>
      </c>
      <c r="AT209" s="25" t="s">
        <v>182</v>
      </c>
      <c r="AU209" s="25" t="s">
        <v>88</v>
      </c>
      <c r="AY209" s="25" t="s">
        <v>179</v>
      </c>
      <c r="BE209" s="215">
        <f>IF(N209="základní",J209,0)</f>
        <v>0</v>
      </c>
      <c r="BF209" s="215">
        <f>IF(N209="snížená",J209,0)</f>
        <v>0</v>
      </c>
      <c r="BG209" s="215">
        <f>IF(N209="zákl. přenesená",J209,0)</f>
        <v>0</v>
      </c>
      <c r="BH209" s="215">
        <f>IF(N209="sníž. přenesená",J209,0)</f>
        <v>0</v>
      </c>
      <c r="BI209" s="215">
        <f>IF(N209="nulová",J209,0)</f>
        <v>0</v>
      </c>
      <c r="BJ209" s="25" t="s">
        <v>86</v>
      </c>
      <c r="BK209" s="215">
        <f>ROUND(I209*H209,2)</f>
        <v>0</v>
      </c>
      <c r="BL209" s="25" t="s">
        <v>203</v>
      </c>
      <c r="BM209" s="25" t="s">
        <v>496</v>
      </c>
    </row>
    <row r="210" spans="2:65" s="12" customFormat="1" ht="13.5">
      <c r="B210" s="226"/>
      <c r="C210" s="227"/>
      <c r="D210" s="219" t="s">
        <v>277</v>
      </c>
      <c r="E210" s="228" t="s">
        <v>34</v>
      </c>
      <c r="F210" s="229" t="s">
        <v>1251</v>
      </c>
      <c r="G210" s="227"/>
      <c r="H210" s="230" t="s">
        <v>34</v>
      </c>
      <c r="I210" s="231"/>
      <c r="J210" s="227"/>
      <c r="K210" s="227"/>
      <c r="L210" s="232"/>
      <c r="M210" s="233"/>
      <c r="N210" s="234"/>
      <c r="O210" s="234"/>
      <c r="P210" s="234"/>
      <c r="Q210" s="234"/>
      <c r="R210" s="234"/>
      <c r="S210" s="234"/>
      <c r="T210" s="235"/>
      <c r="AT210" s="236" t="s">
        <v>277</v>
      </c>
      <c r="AU210" s="236" t="s">
        <v>88</v>
      </c>
      <c r="AV210" s="12" t="s">
        <v>86</v>
      </c>
      <c r="AW210" s="12" t="s">
        <v>41</v>
      </c>
      <c r="AX210" s="12" t="s">
        <v>78</v>
      </c>
      <c r="AY210" s="236" t="s">
        <v>179</v>
      </c>
    </row>
    <row r="211" spans="2:65" s="13" customFormat="1" ht="13.5">
      <c r="B211" s="237"/>
      <c r="C211" s="238"/>
      <c r="D211" s="219" t="s">
        <v>277</v>
      </c>
      <c r="E211" s="239" t="s">
        <v>34</v>
      </c>
      <c r="F211" s="240" t="s">
        <v>1277</v>
      </c>
      <c r="G211" s="238"/>
      <c r="H211" s="241">
        <v>0.28399999999999997</v>
      </c>
      <c r="I211" s="242"/>
      <c r="J211" s="238"/>
      <c r="K211" s="238"/>
      <c r="L211" s="243"/>
      <c r="M211" s="244"/>
      <c r="N211" s="245"/>
      <c r="O211" s="245"/>
      <c r="P211" s="245"/>
      <c r="Q211" s="245"/>
      <c r="R211" s="245"/>
      <c r="S211" s="245"/>
      <c r="T211" s="246"/>
      <c r="AT211" s="247" t="s">
        <v>277</v>
      </c>
      <c r="AU211" s="247" t="s">
        <v>88</v>
      </c>
      <c r="AV211" s="13" t="s">
        <v>88</v>
      </c>
      <c r="AW211" s="13" t="s">
        <v>41</v>
      </c>
      <c r="AX211" s="13" t="s">
        <v>78</v>
      </c>
      <c r="AY211" s="247" t="s">
        <v>179</v>
      </c>
    </row>
    <row r="212" spans="2:65" s="14" customFormat="1" ht="13.5">
      <c r="B212" s="248"/>
      <c r="C212" s="249"/>
      <c r="D212" s="216" t="s">
        <v>277</v>
      </c>
      <c r="E212" s="250" t="s">
        <v>34</v>
      </c>
      <c r="F212" s="251" t="s">
        <v>280</v>
      </c>
      <c r="G212" s="249"/>
      <c r="H212" s="252">
        <v>0.28399999999999997</v>
      </c>
      <c r="I212" s="253"/>
      <c r="J212" s="249"/>
      <c r="K212" s="249"/>
      <c r="L212" s="254"/>
      <c r="M212" s="255"/>
      <c r="N212" s="256"/>
      <c r="O212" s="256"/>
      <c r="P212" s="256"/>
      <c r="Q212" s="256"/>
      <c r="R212" s="256"/>
      <c r="S212" s="256"/>
      <c r="T212" s="257"/>
      <c r="AT212" s="258" t="s">
        <v>277</v>
      </c>
      <c r="AU212" s="258" t="s">
        <v>88</v>
      </c>
      <c r="AV212" s="14" t="s">
        <v>203</v>
      </c>
      <c r="AW212" s="14" t="s">
        <v>41</v>
      </c>
      <c r="AX212" s="14" t="s">
        <v>86</v>
      </c>
      <c r="AY212" s="258" t="s">
        <v>179</v>
      </c>
    </row>
    <row r="213" spans="2:65" s="1" customFormat="1" ht="22.5" customHeight="1">
      <c r="B213" s="43"/>
      <c r="C213" s="204" t="s">
        <v>444</v>
      </c>
      <c r="D213" s="204" t="s">
        <v>182</v>
      </c>
      <c r="E213" s="205" t="s">
        <v>524</v>
      </c>
      <c r="F213" s="206" t="s">
        <v>525</v>
      </c>
      <c r="G213" s="207" t="s">
        <v>301</v>
      </c>
      <c r="H213" s="208">
        <v>5</v>
      </c>
      <c r="I213" s="209"/>
      <c r="J213" s="210">
        <f>ROUND(I213*H213,2)</f>
        <v>0</v>
      </c>
      <c r="K213" s="206" t="s">
        <v>186</v>
      </c>
      <c r="L213" s="63"/>
      <c r="M213" s="211" t="s">
        <v>34</v>
      </c>
      <c r="N213" s="212" t="s">
        <v>49</v>
      </c>
      <c r="O213" s="44"/>
      <c r="P213" s="213">
        <f>O213*H213</f>
        <v>0</v>
      </c>
      <c r="Q213" s="213">
        <v>3.0000000000000001E-5</v>
      </c>
      <c r="R213" s="213">
        <f>Q213*H213</f>
        <v>1.5000000000000001E-4</v>
      </c>
      <c r="S213" s="213">
        <v>0</v>
      </c>
      <c r="T213" s="214">
        <f>S213*H213</f>
        <v>0</v>
      </c>
      <c r="AR213" s="25" t="s">
        <v>203</v>
      </c>
      <c r="AT213" s="25" t="s">
        <v>182</v>
      </c>
      <c r="AU213" s="25" t="s">
        <v>88</v>
      </c>
      <c r="AY213" s="25" t="s">
        <v>179</v>
      </c>
      <c r="BE213" s="215">
        <f>IF(N213="základní",J213,0)</f>
        <v>0</v>
      </c>
      <c r="BF213" s="215">
        <f>IF(N213="snížená",J213,0)</f>
        <v>0</v>
      </c>
      <c r="BG213" s="215">
        <f>IF(N213="zákl. přenesená",J213,0)</f>
        <v>0</v>
      </c>
      <c r="BH213" s="215">
        <f>IF(N213="sníž. přenesená",J213,0)</f>
        <v>0</v>
      </c>
      <c r="BI213" s="215">
        <f>IF(N213="nulová",J213,0)</f>
        <v>0</v>
      </c>
      <c r="BJ213" s="25" t="s">
        <v>86</v>
      </c>
      <c r="BK213" s="215">
        <f>ROUND(I213*H213,2)</f>
        <v>0</v>
      </c>
      <c r="BL213" s="25" t="s">
        <v>203</v>
      </c>
      <c r="BM213" s="25" t="s">
        <v>526</v>
      </c>
    </row>
    <row r="214" spans="2:65" s="12" customFormat="1" ht="13.5">
      <c r="B214" s="226"/>
      <c r="C214" s="227"/>
      <c r="D214" s="219" t="s">
        <v>277</v>
      </c>
      <c r="E214" s="228" t="s">
        <v>34</v>
      </c>
      <c r="F214" s="229" t="s">
        <v>1251</v>
      </c>
      <c r="G214" s="227"/>
      <c r="H214" s="230" t="s">
        <v>34</v>
      </c>
      <c r="I214" s="231"/>
      <c r="J214" s="227"/>
      <c r="K214" s="227"/>
      <c r="L214" s="232"/>
      <c r="M214" s="233"/>
      <c r="N214" s="234"/>
      <c r="O214" s="234"/>
      <c r="P214" s="234"/>
      <c r="Q214" s="234"/>
      <c r="R214" s="234"/>
      <c r="S214" s="234"/>
      <c r="T214" s="235"/>
      <c r="AT214" s="236" t="s">
        <v>277</v>
      </c>
      <c r="AU214" s="236" t="s">
        <v>88</v>
      </c>
      <c r="AV214" s="12" t="s">
        <v>86</v>
      </c>
      <c r="AW214" s="12" t="s">
        <v>41</v>
      </c>
      <c r="AX214" s="12" t="s">
        <v>78</v>
      </c>
      <c r="AY214" s="236" t="s">
        <v>179</v>
      </c>
    </row>
    <row r="215" spans="2:65" s="13" customFormat="1" ht="13.5">
      <c r="B215" s="237"/>
      <c r="C215" s="238"/>
      <c r="D215" s="219" t="s">
        <v>277</v>
      </c>
      <c r="E215" s="239" t="s">
        <v>34</v>
      </c>
      <c r="F215" s="240" t="s">
        <v>535</v>
      </c>
      <c r="G215" s="238"/>
      <c r="H215" s="241">
        <v>5</v>
      </c>
      <c r="I215" s="242"/>
      <c r="J215" s="238"/>
      <c r="K215" s="238"/>
      <c r="L215" s="243"/>
      <c r="M215" s="244"/>
      <c r="N215" s="245"/>
      <c r="O215" s="245"/>
      <c r="P215" s="245"/>
      <c r="Q215" s="245"/>
      <c r="R215" s="245"/>
      <c r="S215" s="245"/>
      <c r="T215" s="246"/>
      <c r="AT215" s="247" t="s">
        <v>277</v>
      </c>
      <c r="AU215" s="247" t="s">
        <v>88</v>
      </c>
      <c r="AV215" s="13" t="s">
        <v>88</v>
      </c>
      <c r="AW215" s="13" t="s">
        <v>41</v>
      </c>
      <c r="AX215" s="13" t="s">
        <v>78</v>
      </c>
      <c r="AY215" s="247" t="s">
        <v>179</v>
      </c>
    </row>
    <row r="216" spans="2:65" s="14" customFormat="1" ht="13.5">
      <c r="B216" s="248"/>
      <c r="C216" s="249"/>
      <c r="D216" s="216" t="s">
        <v>277</v>
      </c>
      <c r="E216" s="250" t="s">
        <v>34</v>
      </c>
      <c r="F216" s="251" t="s">
        <v>280</v>
      </c>
      <c r="G216" s="249"/>
      <c r="H216" s="252">
        <v>5</v>
      </c>
      <c r="I216" s="253"/>
      <c r="J216" s="249"/>
      <c r="K216" s="249"/>
      <c r="L216" s="254"/>
      <c r="M216" s="255"/>
      <c r="N216" s="256"/>
      <c r="O216" s="256"/>
      <c r="P216" s="256"/>
      <c r="Q216" s="256"/>
      <c r="R216" s="256"/>
      <c r="S216" s="256"/>
      <c r="T216" s="257"/>
      <c r="AT216" s="258" t="s">
        <v>277</v>
      </c>
      <c r="AU216" s="258" t="s">
        <v>88</v>
      </c>
      <c r="AV216" s="14" t="s">
        <v>203</v>
      </c>
      <c r="AW216" s="14" t="s">
        <v>41</v>
      </c>
      <c r="AX216" s="14" t="s">
        <v>86</v>
      </c>
      <c r="AY216" s="258" t="s">
        <v>179</v>
      </c>
    </row>
    <row r="217" spans="2:65" s="1" customFormat="1" ht="22.5" customHeight="1">
      <c r="B217" s="43"/>
      <c r="C217" s="204" t="s">
        <v>451</v>
      </c>
      <c r="D217" s="204" t="s">
        <v>182</v>
      </c>
      <c r="E217" s="205" t="s">
        <v>543</v>
      </c>
      <c r="F217" s="206" t="s">
        <v>544</v>
      </c>
      <c r="G217" s="207" t="s">
        <v>287</v>
      </c>
      <c r="H217" s="208">
        <v>356.58</v>
      </c>
      <c r="I217" s="209"/>
      <c r="J217" s="210">
        <f>ROUND(I217*H217,2)</f>
        <v>0</v>
      </c>
      <c r="K217" s="206" t="s">
        <v>186</v>
      </c>
      <c r="L217" s="63"/>
      <c r="M217" s="211" t="s">
        <v>34</v>
      </c>
      <c r="N217" s="212" t="s">
        <v>49</v>
      </c>
      <c r="O217" s="44"/>
      <c r="P217" s="213">
        <f>O217*H217</f>
        <v>0</v>
      </c>
      <c r="Q217" s="213">
        <v>0</v>
      </c>
      <c r="R217" s="213">
        <f>Q217*H217</f>
        <v>0</v>
      </c>
      <c r="S217" s="213">
        <v>2E-3</v>
      </c>
      <c r="T217" s="214">
        <f>S217*H217</f>
        <v>0.71316000000000002</v>
      </c>
      <c r="AR217" s="25" t="s">
        <v>203</v>
      </c>
      <c r="AT217" s="25" t="s">
        <v>182</v>
      </c>
      <c r="AU217" s="25" t="s">
        <v>88</v>
      </c>
      <c r="AY217" s="25" t="s">
        <v>179</v>
      </c>
      <c r="BE217" s="215">
        <f>IF(N217="základní",J217,0)</f>
        <v>0</v>
      </c>
      <c r="BF217" s="215">
        <f>IF(N217="snížená",J217,0)</f>
        <v>0</v>
      </c>
      <c r="BG217" s="215">
        <f>IF(N217="zákl. přenesená",J217,0)</f>
        <v>0</v>
      </c>
      <c r="BH217" s="215">
        <f>IF(N217="sníž. přenesená",J217,0)</f>
        <v>0</v>
      </c>
      <c r="BI217" s="215">
        <f>IF(N217="nulová",J217,0)</f>
        <v>0</v>
      </c>
      <c r="BJ217" s="25" t="s">
        <v>86</v>
      </c>
      <c r="BK217" s="215">
        <f>ROUND(I217*H217,2)</f>
        <v>0</v>
      </c>
      <c r="BL217" s="25" t="s">
        <v>203</v>
      </c>
      <c r="BM217" s="25" t="s">
        <v>545</v>
      </c>
    </row>
    <row r="218" spans="2:65" s="12" customFormat="1" ht="13.5">
      <c r="B218" s="226"/>
      <c r="C218" s="227"/>
      <c r="D218" s="219" t="s">
        <v>277</v>
      </c>
      <c r="E218" s="228" t="s">
        <v>34</v>
      </c>
      <c r="F218" s="229" t="s">
        <v>1251</v>
      </c>
      <c r="G218" s="227"/>
      <c r="H218" s="230" t="s">
        <v>34</v>
      </c>
      <c r="I218" s="231"/>
      <c r="J218" s="227"/>
      <c r="K218" s="227"/>
      <c r="L218" s="232"/>
      <c r="M218" s="233"/>
      <c r="N218" s="234"/>
      <c r="O218" s="234"/>
      <c r="P218" s="234"/>
      <c r="Q218" s="234"/>
      <c r="R218" s="234"/>
      <c r="S218" s="234"/>
      <c r="T218" s="235"/>
      <c r="AT218" s="236" t="s">
        <v>277</v>
      </c>
      <c r="AU218" s="236" t="s">
        <v>88</v>
      </c>
      <c r="AV218" s="12" t="s">
        <v>86</v>
      </c>
      <c r="AW218" s="12" t="s">
        <v>41</v>
      </c>
      <c r="AX218" s="12" t="s">
        <v>78</v>
      </c>
      <c r="AY218" s="236" t="s">
        <v>179</v>
      </c>
    </row>
    <row r="219" spans="2:65" s="13" customFormat="1" ht="13.5">
      <c r="B219" s="237"/>
      <c r="C219" s="238"/>
      <c r="D219" s="219" t="s">
        <v>277</v>
      </c>
      <c r="E219" s="239" t="s">
        <v>34</v>
      </c>
      <c r="F219" s="240" t="s">
        <v>1278</v>
      </c>
      <c r="G219" s="238"/>
      <c r="H219" s="241">
        <v>356.58</v>
      </c>
      <c r="I219" s="242"/>
      <c r="J219" s="238"/>
      <c r="K219" s="238"/>
      <c r="L219" s="243"/>
      <c r="M219" s="244"/>
      <c r="N219" s="245"/>
      <c r="O219" s="245"/>
      <c r="P219" s="245"/>
      <c r="Q219" s="245"/>
      <c r="R219" s="245"/>
      <c r="S219" s="245"/>
      <c r="T219" s="246"/>
      <c r="AT219" s="247" t="s">
        <v>277</v>
      </c>
      <c r="AU219" s="247" t="s">
        <v>88</v>
      </c>
      <c r="AV219" s="13" t="s">
        <v>88</v>
      </c>
      <c r="AW219" s="13" t="s">
        <v>41</v>
      </c>
      <c r="AX219" s="13" t="s">
        <v>78</v>
      </c>
      <c r="AY219" s="247" t="s">
        <v>179</v>
      </c>
    </row>
    <row r="220" spans="2:65" s="14" customFormat="1" ht="13.5">
      <c r="B220" s="248"/>
      <c r="C220" s="249"/>
      <c r="D220" s="216" t="s">
        <v>277</v>
      </c>
      <c r="E220" s="250" t="s">
        <v>34</v>
      </c>
      <c r="F220" s="251" t="s">
        <v>280</v>
      </c>
      <c r="G220" s="249"/>
      <c r="H220" s="252">
        <v>356.58</v>
      </c>
      <c r="I220" s="253"/>
      <c r="J220" s="249"/>
      <c r="K220" s="249"/>
      <c r="L220" s="254"/>
      <c r="M220" s="255"/>
      <c r="N220" s="256"/>
      <c r="O220" s="256"/>
      <c r="P220" s="256"/>
      <c r="Q220" s="256"/>
      <c r="R220" s="256"/>
      <c r="S220" s="256"/>
      <c r="T220" s="257"/>
      <c r="AT220" s="258" t="s">
        <v>277</v>
      </c>
      <c r="AU220" s="258" t="s">
        <v>88</v>
      </c>
      <c r="AV220" s="14" t="s">
        <v>203</v>
      </c>
      <c r="AW220" s="14" t="s">
        <v>41</v>
      </c>
      <c r="AX220" s="14" t="s">
        <v>86</v>
      </c>
      <c r="AY220" s="258" t="s">
        <v>179</v>
      </c>
    </row>
    <row r="221" spans="2:65" s="1" customFormat="1" ht="22.5" customHeight="1">
      <c r="B221" s="43"/>
      <c r="C221" s="204" t="s">
        <v>456</v>
      </c>
      <c r="D221" s="204" t="s">
        <v>182</v>
      </c>
      <c r="E221" s="205" t="s">
        <v>547</v>
      </c>
      <c r="F221" s="206" t="s">
        <v>548</v>
      </c>
      <c r="G221" s="207" t="s">
        <v>287</v>
      </c>
      <c r="H221" s="208">
        <v>110.5</v>
      </c>
      <c r="I221" s="209"/>
      <c r="J221" s="210">
        <f>ROUND(I221*H221,2)</f>
        <v>0</v>
      </c>
      <c r="K221" s="206" t="s">
        <v>186</v>
      </c>
      <c r="L221" s="63"/>
      <c r="M221" s="211" t="s">
        <v>34</v>
      </c>
      <c r="N221" s="212" t="s">
        <v>49</v>
      </c>
      <c r="O221" s="44"/>
      <c r="P221" s="213">
        <f>O221*H221</f>
        <v>0</v>
      </c>
      <c r="Q221" s="213">
        <v>0</v>
      </c>
      <c r="R221" s="213">
        <f>Q221*H221</f>
        <v>0</v>
      </c>
      <c r="S221" s="213">
        <v>0.05</v>
      </c>
      <c r="T221" s="214">
        <f>S221*H221</f>
        <v>5.5250000000000004</v>
      </c>
      <c r="AR221" s="25" t="s">
        <v>203</v>
      </c>
      <c r="AT221" s="25" t="s">
        <v>182</v>
      </c>
      <c r="AU221" s="25" t="s">
        <v>88</v>
      </c>
      <c r="AY221" s="25" t="s">
        <v>179</v>
      </c>
      <c r="BE221" s="215">
        <f>IF(N221="základní",J221,0)</f>
        <v>0</v>
      </c>
      <c r="BF221" s="215">
        <f>IF(N221="snížená",J221,0)</f>
        <v>0</v>
      </c>
      <c r="BG221" s="215">
        <f>IF(N221="zákl. přenesená",J221,0)</f>
        <v>0</v>
      </c>
      <c r="BH221" s="215">
        <f>IF(N221="sníž. přenesená",J221,0)</f>
        <v>0</v>
      </c>
      <c r="BI221" s="215">
        <f>IF(N221="nulová",J221,0)</f>
        <v>0</v>
      </c>
      <c r="BJ221" s="25" t="s">
        <v>86</v>
      </c>
      <c r="BK221" s="215">
        <f>ROUND(I221*H221,2)</f>
        <v>0</v>
      </c>
      <c r="BL221" s="25" t="s">
        <v>203</v>
      </c>
      <c r="BM221" s="25" t="s">
        <v>549</v>
      </c>
    </row>
    <row r="222" spans="2:65" s="12" customFormat="1" ht="13.5">
      <c r="B222" s="226"/>
      <c r="C222" s="227"/>
      <c r="D222" s="219" t="s">
        <v>277</v>
      </c>
      <c r="E222" s="228" t="s">
        <v>34</v>
      </c>
      <c r="F222" s="229" t="s">
        <v>1251</v>
      </c>
      <c r="G222" s="227"/>
      <c r="H222" s="230" t="s">
        <v>34</v>
      </c>
      <c r="I222" s="231"/>
      <c r="J222" s="227"/>
      <c r="K222" s="227"/>
      <c r="L222" s="232"/>
      <c r="M222" s="233"/>
      <c r="N222" s="234"/>
      <c r="O222" s="234"/>
      <c r="P222" s="234"/>
      <c r="Q222" s="234"/>
      <c r="R222" s="234"/>
      <c r="S222" s="234"/>
      <c r="T222" s="235"/>
      <c r="AT222" s="236" t="s">
        <v>277</v>
      </c>
      <c r="AU222" s="236" t="s">
        <v>88</v>
      </c>
      <c r="AV222" s="12" t="s">
        <v>86</v>
      </c>
      <c r="AW222" s="12" t="s">
        <v>41</v>
      </c>
      <c r="AX222" s="12" t="s">
        <v>78</v>
      </c>
      <c r="AY222" s="236" t="s">
        <v>179</v>
      </c>
    </row>
    <row r="223" spans="2:65" s="13" customFormat="1" ht="13.5">
      <c r="B223" s="237"/>
      <c r="C223" s="238"/>
      <c r="D223" s="219" t="s">
        <v>277</v>
      </c>
      <c r="E223" s="239" t="s">
        <v>34</v>
      </c>
      <c r="F223" s="240" t="s">
        <v>1254</v>
      </c>
      <c r="G223" s="238"/>
      <c r="H223" s="241">
        <v>110.5</v>
      </c>
      <c r="I223" s="242"/>
      <c r="J223" s="238"/>
      <c r="K223" s="238"/>
      <c r="L223" s="243"/>
      <c r="M223" s="244"/>
      <c r="N223" s="245"/>
      <c r="O223" s="245"/>
      <c r="P223" s="245"/>
      <c r="Q223" s="245"/>
      <c r="R223" s="245"/>
      <c r="S223" s="245"/>
      <c r="T223" s="246"/>
      <c r="AT223" s="247" t="s">
        <v>277</v>
      </c>
      <c r="AU223" s="247" t="s">
        <v>88</v>
      </c>
      <c r="AV223" s="13" t="s">
        <v>88</v>
      </c>
      <c r="AW223" s="13" t="s">
        <v>41</v>
      </c>
      <c r="AX223" s="13" t="s">
        <v>78</v>
      </c>
      <c r="AY223" s="247" t="s">
        <v>179</v>
      </c>
    </row>
    <row r="224" spans="2:65" s="14" customFormat="1" ht="13.5">
      <c r="B224" s="248"/>
      <c r="C224" s="249"/>
      <c r="D224" s="216" t="s">
        <v>277</v>
      </c>
      <c r="E224" s="250" t="s">
        <v>34</v>
      </c>
      <c r="F224" s="251" t="s">
        <v>280</v>
      </c>
      <c r="G224" s="249"/>
      <c r="H224" s="252">
        <v>110.5</v>
      </c>
      <c r="I224" s="253"/>
      <c r="J224" s="249"/>
      <c r="K224" s="249"/>
      <c r="L224" s="254"/>
      <c r="M224" s="255"/>
      <c r="N224" s="256"/>
      <c r="O224" s="256"/>
      <c r="P224" s="256"/>
      <c r="Q224" s="256"/>
      <c r="R224" s="256"/>
      <c r="S224" s="256"/>
      <c r="T224" s="257"/>
      <c r="AT224" s="258" t="s">
        <v>277</v>
      </c>
      <c r="AU224" s="258" t="s">
        <v>88</v>
      </c>
      <c r="AV224" s="14" t="s">
        <v>203</v>
      </c>
      <c r="AW224" s="14" t="s">
        <v>41</v>
      </c>
      <c r="AX224" s="14" t="s">
        <v>86</v>
      </c>
      <c r="AY224" s="258" t="s">
        <v>179</v>
      </c>
    </row>
    <row r="225" spans="2:65" s="1" customFormat="1" ht="22.5" customHeight="1">
      <c r="B225" s="43"/>
      <c r="C225" s="204" t="s">
        <v>461</v>
      </c>
      <c r="D225" s="204" t="s">
        <v>182</v>
      </c>
      <c r="E225" s="205" t="s">
        <v>551</v>
      </c>
      <c r="F225" s="206" t="s">
        <v>552</v>
      </c>
      <c r="G225" s="207" t="s">
        <v>287</v>
      </c>
      <c r="H225" s="208">
        <v>1086</v>
      </c>
      <c r="I225" s="209"/>
      <c r="J225" s="210">
        <f>ROUND(I225*H225,2)</f>
        <v>0</v>
      </c>
      <c r="K225" s="206" t="s">
        <v>186</v>
      </c>
      <c r="L225" s="63"/>
      <c r="M225" s="211" t="s">
        <v>34</v>
      </c>
      <c r="N225" s="212" t="s">
        <v>49</v>
      </c>
      <c r="O225" s="44"/>
      <c r="P225" s="213">
        <f>O225*H225</f>
        <v>0</v>
      </c>
      <c r="Q225" s="213">
        <v>0</v>
      </c>
      <c r="R225" s="213">
        <f>Q225*H225</f>
        <v>0</v>
      </c>
      <c r="S225" s="213">
        <v>2E-3</v>
      </c>
      <c r="T225" s="214">
        <f>S225*H225</f>
        <v>2.1720000000000002</v>
      </c>
      <c r="AR225" s="25" t="s">
        <v>203</v>
      </c>
      <c r="AT225" s="25" t="s">
        <v>182</v>
      </c>
      <c r="AU225" s="25" t="s">
        <v>88</v>
      </c>
      <c r="AY225" s="25" t="s">
        <v>179</v>
      </c>
      <c r="BE225" s="215">
        <f>IF(N225="základní",J225,0)</f>
        <v>0</v>
      </c>
      <c r="BF225" s="215">
        <f>IF(N225="snížená",J225,0)</f>
        <v>0</v>
      </c>
      <c r="BG225" s="215">
        <f>IF(N225="zákl. přenesená",J225,0)</f>
        <v>0</v>
      </c>
      <c r="BH225" s="215">
        <f>IF(N225="sníž. přenesená",J225,0)</f>
        <v>0</v>
      </c>
      <c r="BI225" s="215">
        <f>IF(N225="nulová",J225,0)</f>
        <v>0</v>
      </c>
      <c r="BJ225" s="25" t="s">
        <v>86</v>
      </c>
      <c r="BK225" s="215">
        <f>ROUND(I225*H225,2)</f>
        <v>0</v>
      </c>
      <c r="BL225" s="25" t="s">
        <v>203</v>
      </c>
      <c r="BM225" s="25" t="s">
        <v>553</v>
      </c>
    </row>
    <row r="226" spans="2:65" s="12" customFormat="1" ht="13.5">
      <c r="B226" s="226"/>
      <c r="C226" s="227"/>
      <c r="D226" s="219" t="s">
        <v>277</v>
      </c>
      <c r="E226" s="228" t="s">
        <v>34</v>
      </c>
      <c r="F226" s="229" t="s">
        <v>1251</v>
      </c>
      <c r="G226" s="227"/>
      <c r="H226" s="230" t="s">
        <v>34</v>
      </c>
      <c r="I226" s="231"/>
      <c r="J226" s="227"/>
      <c r="K226" s="227"/>
      <c r="L226" s="232"/>
      <c r="M226" s="233"/>
      <c r="N226" s="234"/>
      <c r="O226" s="234"/>
      <c r="P226" s="234"/>
      <c r="Q226" s="234"/>
      <c r="R226" s="234"/>
      <c r="S226" s="234"/>
      <c r="T226" s="235"/>
      <c r="AT226" s="236" t="s">
        <v>277</v>
      </c>
      <c r="AU226" s="236" t="s">
        <v>88</v>
      </c>
      <c r="AV226" s="12" t="s">
        <v>86</v>
      </c>
      <c r="AW226" s="12" t="s">
        <v>41</v>
      </c>
      <c r="AX226" s="12" t="s">
        <v>78</v>
      </c>
      <c r="AY226" s="236" t="s">
        <v>179</v>
      </c>
    </row>
    <row r="227" spans="2:65" s="13" customFormat="1" ht="13.5">
      <c r="B227" s="237"/>
      <c r="C227" s="238"/>
      <c r="D227" s="219" t="s">
        <v>277</v>
      </c>
      <c r="E227" s="239" t="s">
        <v>34</v>
      </c>
      <c r="F227" s="240" t="s">
        <v>1279</v>
      </c>
      <c r="G227" s="238"/>
      <c r="H227" s="241">
        <v>1086</v>
      </c>
      <c r="I227" s="242"/>
      <c r="J227" s="238"/>
      <c r="K227" s="238"/>
      <c r="L227" s="243"/>
      <c r="M227" s="244"/>
      <c r="N227" s="245"/>
      <c r="O227" s="245"/>
      <c r="P227" s="245"/>
      <c r="Q227" s="245"/>
      <c r="R227" s="245"/>
      <c r="S227" s="245"/>
      <c r="T227" s="246"/>
      <c r="AT227" s="247" t="s">
        <v>277</v>
      </c>
      <c r="AU227" s="247" t="s">
        <v>88</v>
      </c>
      <c r="AV227" s="13" t="s">
        <v>88</v>
      </c>
      <c r="AW227" s="13" t="s">
        <v>41</v>
      </c>
      <c r="AX227" s="13" t="s">
        <v>78</v>
      </c>
      <c r="AY227" s="247" t="s">
        <v>179</v>
      </c>
    </row>
    <row r="228" spans="2:65" s="14" customFormat="1" ht="13.5">
      <c r="B228" s="248"/>
      <c r="C228" s="249"/>
      <c r="D228" s="216" t="s">
        <v>277</v>
      </c>
      <c r="E228" s="250" t="s">
        <v>34</v>
      </c>
      <c r="F228" s="251" t="s">
        <v>280</v>
      </c>
      <c r="G228" s="249"/>
      <c r="H228" s="252">
        <v>1086</v>
      </c>
      <c r="I228" s="253"/>
      <c r="J228" s="249"/>
      <c r="K228" s="249"/>
      <c r="L228" s="254"/>
      <c r="M228" s="255"/>
      <c r="N228" s="256"/>
      <c r="O228" s="256"/>
      <c r="P228" s="256"/>
      <c r="Q228" s="256"/>
      <c r="R228" s="256"/>
      <c r="S228" s="256"/>
      <c r="T228" s="257"/>
      <c r="AT228" s="258" t="s">
        <v>277</v>
      </c>
      <c r="AU228" s="258" t="s">
        <v>88</v>
      </c>
      <c r="AV228" s="14" t="s">
        <v>203</v>
      </c>
      <c r="AW228" s="14" t="s">
        <v>41</v>
      </c>
      <c r="AX228" s="14" t="s">
        <v>86</v>
      </c>
      <c r="AY228" s="258" t="s">
        <v>179</v>
      </c>
    </row>
    <row r="229" spans="2:65" s="1" customFormat="1" ht="22.5" customHeight="1">
      <c r="B229" s="43"/>
      <c r="C229" s="204" t="s">
        <v>466</v>
      </c>
      <c r="D229" s="204" t="s">
        <v>182</v>
      </c>
      <c r="E229" s="205" t="s">
        <v>555</v>
      </c>
      <c r="F229" s="206" t="s">
        <v>556</v>
      </c>
      <c r="G229" s="207" t="s">
        <v>287</v>
      </c>
      <c r="H229" s="208">
        <v>264.15199999999999</v>
      </c>
      <c r="I229" s="209"/>
      <c r="J229" s="210">
        <f>ROUND(I229*H229,2)</f>
        <v>0</v>
      </c>
      <c r="K229" s="206" t="s">
        <v>186</v>
      </c>
      <c r="L229" s="63"/>
      <c r="M229" s="211" t="s">
        <v>34</v>
      </c>
      <c r="N229" s="212" t="s">
        <v>49</v>
      </c>
      <c r="O229" s="44"/>
      <c r="P229" s="213">
        <f>O229*H229</f>
        <v>0</v>
      </c>
      <c r="Q229" s="213">
        <v>0</v>
      </c>
      <c r="R229" s="213">
        <f>Q229*H229</f>
        <v>0</v>
      </c>
      <c r="S229" s="213">
        <v>4.5999999999999999E-2</v>
      </c>
      <c r="T229" s="214">
        <f>S229*H229</f>
        <v>12.150991999999999</v>
      </c>
      <c r="AR229" s="25" t="s">
        <v>203</v>
      </c>
      <c r="AT229" s="25" t="s">
        <v>182</v>
      </c>
      <c r="AU229" s="25" t="s">
        <v>88</v>
      </c>
      <c r="AY229" s="25" t="s">
        <v>179</v>
      </c>
      <c r="BE229" s="215">
        <f>IF(N229="základní",J229,0)</f>
        <v>0</v>
      </c>
      <c r="BF229" s="215">
        <f>IF(N229="snížená",J229,0)</f>
        <v>0</v>
      </c>
      <c r="BG229" s="215">
        <f>IF(N229="zákl. přenesená",J229,0)</f>
        <v>0</v>
      </c>
      <c r="BH229" s="215">
        <f>IF(N229="sníž. přenesená",J229,0)</f>
        <v>0</v>
      </c>
      <c r="BI229" s="215">
        <f>IF(N229="nulová",J229,0)</f>
        <v>0</v>
      </c>
      <c r="BJ229" s="25" t="s">
        <v>86</v>
      </c>
      <c r="BK229" s="215">
        <f>ROUND(I229*H229,2)</f>
        <v>0</v>
      </c>
      <c r="BL229" s="25" t="s">
        <v>203</v>
      </c>
      <c r="BM229" s="25" t="s">
        <v>557</v>
      </c>
    </row>
    <row r="230" spans="2:65" s="12" customFormat="1" ht="13.5">
      <c r="B230" s="226"/>
      <c r="C230" s="227"/>
      <c r="D230" s="219" t="s">
        <v>277</v>
      </c>
      <c r="E230" s="228" t="s">
        <v>34</v>
      </c>
      <c r="F230" s="229" t="s">
        <v>1251</v>
      </c>
      <c r="G230" s="227"/>
      <c r="H230" s="230" t="s">
        <v>34</v>
      </c>
      <c r="I230" s="231"/>
      <c r="J230" s="227"/>
      <c r="K230" s="227"/>
      <c r="L230" s="232"/>
      <c r="M230" s="233"/>
      <c r="N230" s="234"/>
      <c r="O230" s="234"/>
      <c r="P230" s="234"/>
      <c r="Q230" s="234"/>
      <c r="R230" s="234"/>
      <c r="S230" s="234"/>
      <c r="T230" s="235"/>
      <c r="AT230" s="236" t="s">
        <v>277</v>
      </c>
      <c r="AU230" s="236" t="s">
        <v>88</v>
      </c>
      <c r="AV230" s="12" t="s">
        <v>86</v>
      </c>
      <c r="AW230" s="12" t="s">
        <v>41</v>
      </c>
      <c r="AX230" s="12" t="s">
        <v>78</v>
      </c>
      <c r="AY230" s="236" t="s">
        <v>179</v>
      </c>
    </row>
    <row r="231" spans="2:65" s="13" customFormat="1" ht="13.5">
      <c r="B231" s="237"/>
      <c r="C231" s="238"/>
      <c r="D231" s="219" t="s">
        <v>277</v>
      </c>
      <c r="E231" s="239" t="s">
        <v>34</v>
      </c>
      <c r="F231" s="240" t="s">
        <v>1280</v>
      </c>
      <c r="G231" s="238"/>
      <c r="H231" s="241">
        <v>211.15199999999999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AT231" s="247" t="s">
        <v>277</v>
      </c>
      <c r="AU231" s="247" t="s">
        <v>88</v>
      </c>
      <c r="AV231" s="13" t="s">
        <v>88</v>
      </c>
      <c r="AW231" s="13" t="s">
        <v>41</v>
      </c>
      <c r="AX231" s="13" t="s">
        <v>78</v>
      </c>
      <c r="AY231" s="247" t="s">
        <v>179</v>
      </c>
    </row>
    <row r="232" spans="2:65" s="13" customFormat="1" ht="13.5">
      <c r="B232" s="237"/>
      <c r="C232" s="238"/>
      <c r="D232" s="219" t="s">
        <v>277</v>
      </c>
      <c r="E232" s="239" t="s">
        <v>34</v>
      </c>
      <c r="F232" s="240" t="s">
        <v>1281</v>
      </c>
      <c r="G232" s="238"/>
      <c r="H232" s="241">
        <v>53</v>
      </c>
      <c r="I232" s="242"/>
      <c r="J232" s="238"/>
      <c r="K232" s="238"/>
      <c r="L232" s="243"/>
      <c r="M232" s="244"/>
      <c r="N232" s="245"/>
      <c r="O232" s="245"/>
      <c r="P232" s="245"/>
      <c r="Q232" s="245"/>
      <c r="R232" s="245"/>
      <c r="S232" s="245"/>
      <c r="T232" s="246"/>
      <c r="AT232" s="247" t="s">
        <v>277</v>
      </c>
      <c r="AU232" s="247" t="s">
        <v>88</v>
      </c>
      <c r="AV232" s="13" t="s">
        <v>88</v>
      </c>
      <c r="AW232" s="13" t="s">
        <v>41</v>
      </c>
      <c r="AX232" s="13" t="s">
        <v>78</v>
      </c>
      <c r="AY232" s="247" t="s">
        <v>179</v>
      </c>
    </row>
    <row r="233" spans="2:65" s="14" customFormat="1" ht="13.5">
      <c r="B233" s="248"/>
      <c r="C233" s="249"/>
      <c r="D233" s="216" t="s">
        <v>277</v>
      </c>
      <c r="E233" s="250" t="s">
        <v>34</v>
      </c>
      <c r="F233" s="251" t="s">
        <v>280</v>
      </c>
      <c r="G233" s="249"/>
      <c r="H233" s="252">
        <v>264.15199999999999</v>
      </c>
      <c r="I233" s="253"/>
      <c r="J233" s="249"/>
      <c r="K233" s="249"/>
      <c r="L233" s="254"/>
      <c r="M233" s="255"/>
      <c r="N233" s="256"/>
      <c r="O233" s="256"/>
      <c r="P233" s="256"/>
      <c r="Q233" s="256"/>
      <c r="R233" s="256"/>
      <c r="S233" s="256"/>
      <c r="T233" s="257"/>
      <c r="AT233" s="258" t="s">
        <v>277</v>
      </c>
      <c r="AU233" s="258" t="s">
        <v>88</v>
      </c>
      <c r="AV233" s="14" t="s">
        <v>203</v>
      </c>
      <c r="AW233" s="14" t="s">
        <v>41</v>
      </c>
      <c r="AX233" s="14" t="s">
        <v>86</v>
      </c>
      <c r="AY233" s="258" t="s">
        <v>179</v>
      </c>
    </row>
    <row r="234" spans="2:65" s="1" customFormat="1" ht="22.5" customHeight="1">
      <c r="B234" s="43"/>
      <c r="C234" s="204" t="s">
        <v>470</v>
      </c>
      <c r="D234" s="204" t="s">
        <v>182</v>
      </c>
      <c r="E234" s="205" t="s">
        <v>565</v>
      </c>
      <c r="F234" s="206" t="s">
        <v>566</v>
      </c>
      <c r="G234" s="207" t="s">
        <v>287</v>
      </c>
      <c r="H234" s="208">
        <v>100.26300000000001</v>
      </c>
      <c r="I234" s="209"/>
      <c r="J234" s="210">
        <f>ROUND(I234*H234,2)</f>
        <v>0</v>
      </c>
      <c r="K234" s="206" t="s">
        <v>186</v>
      </c>
      <c r="L234" s="63"/>
      <c r="M234" s="211" t="s">
        <v>34</v>
      </c>
      <c r="N234" s="212" t="s">
        <v>49</v>
      </c>
      <c r="O234" s="44"/>
      <c r="P234" s="213">
        <f>O234*H234</f>
        <v>0</v>
      </c>
      <c r="Q234" s="213">
        <v>0</v>
      </c>
      <c r="R234" s="213">
        <f>Q234*H234</f>
        <v>0</v>
      </c>
      <c r="S234" s="213">
        <v>6.8000000000000005E-2</v>
      </c>
      <c r="T234" s="214">
        <f>S234*H234</f>
        <v>6.8178840000000012</v>
      </c>
      <c r="AR234" s="25" t="s">
        <v>203</v>
      </c>
      <c r="AT234" s="25" t="s">
        <v>182</v>
      </c>
      <c r="AU234" s="25" t="s">
        <v>88</v>
      </c>
      <c r="AY234" s="25" t="s">
        <v>179</v>
      </c>
      <c r="BE234" s="215">
        <f>IF(N234="základní",J234,0)</f>
        <v>0</v>
      </c>
      <c r="BF234" s="215">
        <f>IF(N234="snížená",J234,0)</f>
        <v>0</v>
      </c>
      <c r="BG234" s="215">
        <f>IF(N234="zákl. přenesená",J234,0)</f>
        <v>0</v>
      </c>
      <c r="BH234" s="215">
        <f>IF(N234="sníž. přenesená",J234,0)</f>
        <v>0</v>
      </c>
      <c r="BI234" s="215">
        <f>IF(N234="nulová",J234,0)</f>
        <v>0</v>
      </c>
      <c r="BJ234" s="25" t="s">
        <v>86</v>
      </c>
      <c r="BK234" s="215">
        <f>ROUND(I234*H234,2)</f>
        <v>0</v>
      </c>
      <c r="BL234" s="25" t="s">
        <v>203</v>
      </c>
      <c r="BM234" s="25" t="s">
        <v>567</v>
      </c>
    </row>
    <row r="235" spans="2:65" s="12" customFormat="1" ht="13.5">
      <c r="B235" s="226"/>
      <c r="C235" s="227"/>
      <c r="D235" s="219" t="s">
        <v>277</v>
      </c>
      <c r="E235" s="228" t="s">
        <v>34</v>
      </c>
      <c r="F235" s="229" t="s">
        <v>1251</v>
      </c>
      <c r="G235" s="227"/>
      <c r="H235" s="230" t="s">
        <v>34</v>
      </c>
      <c r="I235" s="231"/>
      <c r="J235" s="227"/>
      <c r="K235" s="227"/>
      <c r="L235" s="232"/>
      <c r="M235" s="233"/>
      <c r="N235" s="234"/>
      <c r="O235" s="234"/>
      <c r="P235" s="234"/>
      <c r="Q235" s="234"/>
      <c r="R235" s="234"/>
      <c r="S235" s="234"/>
      <c r="T235" s="235"/>
      <c r="AT235" s="236" t="s">
        <v>277</v>
      </c>
      <c r="AU235" s="236" t="s">
        <v>88</v>
      </c>
      <c r="AV235" s="12" t="s">
        <v>86</v>
      </c>
      <c r="AW235" s="12" t="s">
        <v>41</v>
      </c>
      <c r="AX235" s="12" t="s">
        <v>78</v>
      </c>
      <c r="AY235" s="236" t="s">
        <v>179</v>
      </c>
    </row>
    <row r="236" spans="2:65" s="13" customFormat="1" ht="13.5">
      <c r="B236" s="237"/>
      <c r="C236" s="238"/>
      <c r="D236" s="219" t="s">
        <v>277</v>
      </c>
      <c r="E236" s="239" t="s">
        <v>34</v>
      </c>
      <c r="F236" s="240" t="s">
        <v>1282</v>
      </c>
      <c r="G236" s="238"/>
      <c r="H236" s="241">
        <v>100.26300000000001</v>
      </c>
      <c r="I236" s="242"/>
      <c r="J236" s="238"/>
      <c r="K236" s="238"/>
      <c r="L236" s="243"/>
      <c r="M236" s="244"/>
      <c r="N236" s="245"/>
      <c r="O236" s="245"/>
      <c r="P236" s="245"/>
      <c r="Q236" s="245"/>
      <c r="R236" s="245"/>
      <c r="S236" s="245"/>
      <c r="T236" s="246"/>
      <c r="AT236" s="247" t="s">
        <v>277</v>
      </c>
      <c r="AU236" s="247" t="s">
        <v>88</v>
      </c>
      <c r="AV236" s="13" t="s">
        <v>88</v>
      </c>
      <c r="AW236" s="13" t="s">
        <v>41</v>
      </c>
      <c r="AX236" s="13" t="s">
        <v>78</v>
      </c>
      <c r="AY236" s="247" t="s">
        <v>179</v>
      </c>
    </row>
    <row r="237" spans="2:65" s="14" customFormat="1" ht="13.5">
      <c r="B237" s="248"/>
      <c r="C237" s="249"/>
      <c r="D237" s="216" t="s">
        <v>277</v>
      </c>
      <c r="E237" s="250" t="s">
        <v>34</v>
      </c>
      <c r="F237" s="251" t="s">
        <v>280</v>
      </c>
      <c r="G237" s="249"/>
      <c r="H237" s="252">
        <v>100.26300000000001</v>
      </c>
      <c r="I237" s="253"/>
      <c r="J237" s="249"/>
      <c r="K237" s="249"/>
      <c r="L237" s="254"/>
      <c r="M237" s="255"/>
      <c r="N237" s="256"/>
      <c r="O237" s="256"/>
      <c r="P237" s="256"/>
      <c r="Q237" s="256"/>
      <c r="R237" s="256"/>
      <c r="S237" s="256"/>
      <c r="T237" s="257"/>
      <c r="AT237" s="258" t="s">
        <v>277</v>
      </c>
      <c r="AU237" s="258" t="s">
        <v>88</v>
      </c>
      <c r="AV237" s="14" t="s">
        <v>203</v>
      </c>
      <c r="AW237" s="14" t="s">
        <v>41</v>
      </c>
      <c r="AX237" s="14" t="s">
        <v>86</v>
      </c>
      <c r="AY237" s="258" t="s">
        <v>179</v>
      </c>
    </row>
    <row r="238" spans="2:65" s="1" customFormat="1" ht="22.5" customHeight="1">
      <c r="B238" s="43"/>
      <c r="C238" s="204" t="s">
        <v>476</v>
      </c>
      <c r="D238" s="204" t="s">
        <v>182</v>
      </c>
      <c r="E238" s="205" t="s">
        <v>570</v>
      </c>
      <c r="F238" s="206" t="s">
        <v>571</v>
      </c>
      <c r="G238" s="207" t="s">
        <v>272</v>
      </c>
      <c r="H238" s="208">
        <v>63.332999999999998</v>
      </c>
      <c r="I238" s="209"/>
      <c r="J238" s="210">
        <f>ROUND(I238*H238,2)</f>
        <v>0</v>
      </c>
      <c r="K238" s="206" t="s">
        <v>572</v>
      </c>
      <c r="L238" s="63"/>
      <c r="M238" s="211" t="s">
        <v>34</v>
      </c>
      <c r="N238" s="212" t="s">
        <v>49</v>
      </c>
      <c r="O238" s="44"/>
      <c r="P238" s="213">
        <f>O238*H238</f>
        <v>0</v>
      </c>
      <c r="Q238" s="213">
        <v>0</v>
      </c>
      <c r="R238" s="213">
        <f>Q238*H238</f>
        <v>0</v>
      </c>
      <c r="S238" s="213">
        <v>0</v>
      </c>
      <c r="T238" s="214">
        <f>S238*H238</f>
        <v>0</v>
      </c>
      <c r="AR238" s="25" t="s">
        <v>203</v>
      </c>
      <c r="AT238" s="25" t="s">
        <v>182</v>
      </c>
      <c r="AU238" s="25" t="s">
        <v>88</v>
      </c>
      <c r="AY238" s="25" t="s">
        <v>179</v>
      </c>
      <c r="BE238" s="215">
        <f>IF(N238="základní",J238,0)</f>
        <v>0</v>
      </c>
      <c r="BF238" s="215">
        <f>IF(N238="snížená",J238,0)</f>
        <v>0</v>
      </c>
      <c r="BG238" s="215">
        <f>IF(N238="zákl. přenesená",J238,0)</f>
        <v>0</v>
      </c>
      <c r="BH238" s="215">
        <f>IF(N238="sníž. přenesená",J238,0)</f>
        <v>0</v>
      </c>
      <c r="BI238" s="215">
        <f>IF(N238="nulová",J238,0)</f>
        <v>0</v>
      </c>
      <c r="BJ238" s="25" t="s">
        <v>86</v>
      </c>
      <c r="BK238" s="215">
        <f>ROUND(I238*H238,2)</f>
        <v>0</v>
      </c>
      <c r="BL238" s="25" t="s">
        <v>203</v>
      </c>
      <c r="BM238" s="25" t="s">
        <v>573</v>
      </c>
    </row>
    <row r="239" spans="2:65" s="11" customFormat="1" ht="29.85" customHeight="1">
      <c r="B239" s="187"/>
      <c r="C239" s="188"/>
      <c r="D239" s="201" t="s">
        <v>77</v>
      </c>
      <c r="E239" s="202" t="s">
        <v>574</v>
      </c>
      <c r="F239" s="202" t="s">
        <v>575</v>
      </c>
      <c r="G239" s="188"/>
      <c r="H239" s="188"/>
      <c r="I239" s="191"/>
      <c r="J239" s="203">
        <f>BK239</f>
        <v>0</v>
      </c>
      <c r="K239" s="188"/>
      <c r="L239" s="193"/>
      <c r="M239" s="194"/>
      <c r="N239" s="195"/>
      <c r="O239" s="195"/>
      <c r="P239" s="196">
        <f>SUM(P240:P248)</f>
        <v>0</v>
      </c>
      <c r="Q239" s="195"/>
      <c r="R239" s="196">
        <f>SUM(R240:R248)</f>
        <v>0</v>
      </c>
      <c r="S239" s="195"/>
      <c r="T239" s="197">
        <f>SUM(T240:T248)</f>
        <v>0</v>
      </c>
      <c r="AR239" s="198" t="s">
        <v>86</v>
      </c>
      <c r="AT239" s="199" t="s">
        <v>77</v>
      </c>
      <c r="AU239" s="199" t="s">
        <v>86</v>
      </c>
      <c r="AY239" s="198" t="s">
        <v>179</v>
      </c>
      <c r="BK239" s="200">
        <f>SUM(BK240:BK248)</f>
        <v>0</v>
      </c>
    </row>
    <row r="240" spans="2:65" s="1" customFormat="1" ht="22.5" customHeight="1">
      <c r="B240" s="43"/>
      <c r="C240" s="204" t="s">
        <v>482</v>
      </c>
      <c r="D240" s="204" t="s">
        <v>182</v>
      </c>
      <c r="E240" s="205" t="s">
        <v>577</v>
      </c>
      <c r="F240" s="206" t="s">
        <v>578</v>
      </c>
      <c r="G240" s="207" t="s">
        <v>272</v>
      </c>
      <c r="H240" s="208">
        <v>101.77500000000001</v>
      </c>
      <c r="I240" s="209"/>
      <c r="J240" s="210">
        <f>ROUND(I240*H240,2)</f>
        <v>0</v>
      </c>
      <c r="K240" s="206" t="s">
        <v>186</v>
      </c>
      <c r="L240" s="63"/>
      <c r="M240" s="211" t="s">
        <v>34</v>
      </c>
      <c r="N240" s="212" t="s">
        <v>49</v>
      </c>
      <c r="O240" s="44"/>
      <c r="P240" s="213">
        <f>O240*H240</f>
        <v>0</v>
      </c>
      <c r="Q240" s="213">
        <v>0</v>
      </c>
      <c r="R240" s="213">
        <f>Q240*H240</f>
        <v>0</v>
      </c>
      <c r="S240" s="213">
        <v>0</v>
      </c>
      <c r="T240" s="214">
        <f>S240*H240</f>
        <v>0</v>
      </c>
      <c r="AR240" s="25" t="s">
        <v>203</v>
      </c>
      <c r="AT240" s="25" t="s">
        <v>182</v>
      </c>
      <c r="AU240" s="25" t="s">
        <v>88</v>
      </c>
      <c r="AY240" s="25" t="s">
        <v>179</v>
      </c>
      <c r="BE240" s="215">
        <f>IF(N240="základní",J240,0)</f>
        <v>0</v>
      </c>
      <c r="BF240" s="215">
        <f>IF(N240="snížená",J240,0)</f>
        <v>0</v>
      </c>
      <c r="BG240" s="215">
        <f>IF(N240="zákl. přenesená",J240,0)</f>
        <v>0</v>
      </c>
      <c r="BH240" s="215">
        <f>IF(N240="sníž. přenesená",J240,0)</f>
        <v>0</v>
      </c>
      <c r="BI240" s="215">
        <f>IF(N240="nulová",J240,0)</f>
        <v>0</v>
      </c>
      <c r="BJ240" s="25" t="s">
        <v>86</v>
      </c>
      <c r="BK240" s="215">
        <f>ROUND(I240*H240,2)</f>
        <v>0</v>
      </c>
      <c r="BL240" s="25" t="s">
        <v>203</v>
      </c>
      <c r="BM240" s="25" t="s">
        <v>579</v>
      </c>
    </row>
    <row r="241" spans="2:65" s="1" customFormat="1" ht="27">
      <c r="B241" s="43"/>
      <c r="C241" s="65"/>
      <c r="D241" s="216" t="s">
        <v>189</v>
      </c>
      <c r="E241" s="65"/>
      <c r="F241" s="217" t="s">
        <v>580</v>
      </c>
      <c r="G241" s="65"/>
      <c r="H241" s="65"/>
      <c r="I241" s="174"/>
      <c r="J241" s="65"/>
      <c r="K241" s="65"/>
      <c r="L241" s="63"/>
      <c r="M241" s="218"/>
      <c r="N241" s="44"/>
      <c r="O241" s="44"/>
      <c r="P241" s="44"/>
      <c r="Q241" s="44"/>
      <c r="R241" s="44"/>
      <c r="S241" s="44"/>
      <c r="T241" s="80"/>
      <c r="AT241" s="25" t="s">
        <v>189</v>
      </c>
      <c r="AU241" s="25" t="s">
        <v>88</v>
      </c>
    </row>
    <row r="242" spans="2:65" s="1" customFormat="1" ht="22.5" customHeight="1">
      <c r="B242" s="43"/>
      <c r="C242" s="204" t="s">
        <v>488</v>
      </c>
      <c r="D242" s="204" t="s">
        <v>182</v>
      </c>
      <c r="E242" s="205" t="s">
        <v>582</v>
      </c>
      <c r="F242" s="206" t="s">
        <v>583</v>
      </c>
      <c r="G242" s="207" t="s">
        <v>272</v>
      </c>
      <c r="H242" s="208">
        <v>101.77500000000001</v>
      </c>
      <c r="I242" s="209"/>
      <c r="J242" s="210">
        <f>ROUND(I242*H242,2)</f>
        <v>0</v>
      </c>
      <c r="K242" s="206" t="s">
        <v>186</v>
      </c>
      <c r="L242" s="63"/>
      <c r="M242" s="211" t="s">
        <v>34</v>
      </c>
      <c r="N242" s="212" t="s">
        <v>49</v>
      </c>
      <c r="O242" s="44"/>
      <c r="P242" s="213">
        <f>O242*H242</f>
        <v>0</v>
      </c>
      <c r="Q242" s="213">
        <v>0</v>
      </c>
      <c r="R242" s="213">
        <f>Q242*H242</f>
        <v>0</v>
      </c>
      <c r="S242" s="213">
        <v>0</v>
      </c>
      <c r="T242" s="214">
        <f>S242*H242</f>
        <v>0</v>
      </c>
      <c r="AR242" s="25" t="s">
        <v>203</v>
      </c>
      <c r="AT242" s="25" t="s">
        <v>182</v>
      </c>
      <c r="AU242" s="25" t="s">
        <v>88</v>
      </c>
      <c r="AY242" s="25" t="s">
        <v>179</v>
      </c>
      <c r="BE242" s="215">
        <f>IF(N242="základní",J242,0)</f>
        <v>0</v>
      </c>
      <c r="BF242" s="215">
        <f>IF(N242="snížená",J242,0)</f>
        <v>0</v>
      </c>
      <c r="BG242" s="215">
        <f>IF(N242="zákl. přenesená",J242,0)</f>
        <v>0</v>
      </c>
      <c r="BH242" s="215">
        <f>IF(N242="sníž. přenesená",J242,0)</f>
        <v>0</v>
      </c>
      <c r="BI242" s="215">
        <f>IF(N242="nulová",J242,0)</f>
        <v>0</v>
      </c>
      <c r="BJ242" s="25" t="s">
        <v>86</v>
      </c>
      <c r="BK242" s="215">
        <f>ROUND(I242*H242,2)</f>
        <v>0</v>
      </c>
      <c r="BL242" s="25" t="s">
        <v>203</v>
      </c>
      <c r="BM242" s="25" t="s">
        <v>584</v>
      </c>
    </row>
    <row r="243" spans="2:65" s="1" customFormat="1" ht="22.5" customHeight="1">
      <c r="B243" s="43"/>
      <c r="C243" s="204" t="s">
        <v>493</v>
      </c>
      <c r="D243" s="204" t="s">
        <v>182</v>
      </c>
      <c r="E243" s="205" t="s">
        <v>586</v>
      </c>
      <c r="F243" s="206" t="s">
        <v>587</v>
      </c>
      <c r="G243" s="207" t="s">
        <v>272</v>
      </c>
      <c r="H243" s="208">
        <v>569.94000000000005</v>
      </c>
      <c r="I243" s="209"/>
      <c r="J243" s="210">
        <f>ROUND(I243*H243,2)</f>
        <v>0</v>
      </c>
      <c r="K243" s="206" t="s">
        <v>186</v>
      </c>
      <c r="L243" s="63"/>
      <c r="M243" s="211" t="s">
        <v>34</v>
      </c>
      <c r="N243" s="212" t="s">
        <v>49</v>
      </c>
      <c r="O243" s="44"/>
      <c r="P243" s="213">
        <f>O243*H243</f>
        <v>0</v>
      </c>
      <c r="Q243" s="213">
        <v>0</v>
      </c>
      <c r="R243" s="213">
        <f>Q243*H243</f>
        <v>0</v>
      </c>
      <c r="S243" s="213">
        <v>0</v>
      </c>
      <c r="T243" s="214">
        <f>S243*H243</f>
        <v>0</v>
      </c>
      <c r="AR243" s="25" t="s">
        <v>203</v>
      </c>
      <c r="AT243" s="25" t="s">
        <v>182</v>
      </c>
      <c r="AU243" s="25" t="s">
        <v>88</v>
      </c>
      <c r="AY243" s="25" t="s">
        <v>179</v>
      </c>
      <c r="BE243" s="215">
        <f>IF(N243="základní",J243,0)</f>
        <v>0</v>
      </c>
      <c r="BF243" s="215">
        <f>IF(N243="snížená",J243,0)</f>
        <v>0</v>
      </c>
      <c r="BG243" s="215">
        <f>IF(N243="zákl. přenesená",J243,0)</f>
        <v>0</v>
      </c>
      <c r="BH243" s="215">
        <f>IF(N243="sníž. přenesená",J243,0)</f>
        <v>0</v>
      </c>
      <c r="BI243" s="215">
        <f>IF(N243="nulová",J243,0)</f>
        <v>0</v>
      </c>
      <c r="BJ243" s="25" t="s">
        <v>86</v>
      </c>
      <c r="BK243" s="215">
        <f>ROUND(I243*H243,2)</f>
        <v>0</v>
      </c>
      <c r="BL243" s="25" t="s">
        <v>203</v>
      </c>
      <c r="BM243" s="25" t="s">
        <v>588</v>
      </c>
    </row>
    <row r="244" spans="2:65" s="13" customFormat="1" ht="13.5">
      <c r="B244" s="237"/>
      <c r="C244" s="238"/>
      <c r="D244" s="216" t="s">
        <v>277</v>
      </c>
      <c r="E244" s="238"/>
      <c r="F244" s="259" t="s">
        <v>1283</v>
      </c>
      <c r="G244" s="238"/>
      <c r="H244" s="260">
        <v>569.94000000000005</v>
      </c>
      <c r="I244" s="242"/>
      <c r="J244" s="238"/>
      <c r="K244" s="238"/>
      <c r="L244" s="243"/>
      <c r="M244" s="244"/>
      <c r="N244" s="245"/>
      <c r="O244" s="245"/>
      <c r="P244" s="245"/>
      <c r="Q244" s="245"/>
      <c r="R244" s="245"/>
      <c r="S244" s="245"/>
      <c r="T244" s="246"/>
      <c r="AT244" s="247" t="s">
        <v>277</v>
      </c>
      <c r="AU244" s="247" t="s">
        <v>88</v>
      </c>
      <c r="AV244" s="13" t="s">
        <v>88</v>
      </c>
      <c r="AW244" s="13" t="s">
        <v>6</v>
      </c>
      <c r="AX244" s="13" t="s">
        <v>86</v>
      </c>
      <c r="AY244" s="247" t="s">
        <v>179</v>
      </c>
    </row>
    <row r="245" spans="2:65" s="1" customFormat="1" ht="22.5" customHeight="1">
      <c r="B245" s="43"/>
      <c r="C245" s="204" t="s">
        <v>498</v>
      </c>
      <c r="D245" s="204" t="s">
        <v>182</v>
      </c>
      <c r="E245" s="205" t="s">
        <v>591</v>
      </c>
      <c r="F245" s="206" t="s">
        <v>592</v>
      </c>
      <c r="G245" s="207" t="s">
        <v>272</v>
      </c>
      <c r="H245" s="208">
        <v>101.77500000000001</v>
      </c>
      <c r="I245" s="209"/>
      <c r="J245" s="210">
        <f>ROUND(I245*H245,2)</f>
        <v>0</v>
      </c>
      <c r="K245" s="206" t="s">
        <v>186</v>
      </c>
      <c r="L245" s="63"/>
      <c r="M245" s="211" t="s">
        <v>34</v>
      </c>
      <c r="N245" s="212" t="s">
        <v>49</v>
      </c>
      <c r="O245" s="44"/>
      <c r="P245" s="213">
        <f>O245*H245</f>
        <v>0</v>
      </c>
      <c r="Q245" s="213">
        <v>0</v>
      </c>
      <c r="R245" s="213">
        <f>Q245*H245</f>
        <v>0</v>
      </c>
      <c r="S245" s="213">
        <v>0</v>
      </c>
      <c r="T245" s="214">
        <f>S245*H245</f>
        <v>0</v>
      </c>
      <c r="AR245" s="25" t="s">
        <v>203</v>
      </c>
      <c r="AT245" s="25" t="s">
        <v>182</v>
      </c>
      <c r="AU245" s="25" t="s">
        <v>88</v>
      </c>
      <c r="AY245" s="25" t="s">
        <v>179</v>
      </c>
      <c r="BE245" s="215">
        <f>IF(N245="základní",J245,0)</f>
        <v>0</v>
      </c>
      <c r="BF245" s="215">
        <f>IF(N245="snížená",J245,0)</f>
        <v>0</v>
      </c>
      <c r="BG245" s="215">
        <f>IF(N245="zákl. přenesená",J245,0)</f>
        <v>0</v>
      </c>
      <c r="BH245" s="215">
        <f>IF(N245="sníž. přenesená",J245,0)</f>
        <v>0</v>
      </c>
      <c r="BI245" s="215">
        <f>IF(N245="nulová",J245,0)</f>
        <v>0</v>
      </c>
      <c r="BJ245" s="25" t="s">
        <v>86</v>
      </c>
      <c r="BK245" s="215">
        <f>ROUND(I245*H245,2)</f>
        <v>0</v>
      </c>
      <c r="BL245" s="25" t="s">
        <v>203</v>
      </c>
      <c r="BM245" s="25" t="s">
        <v>593</v>
      </c>
    </row>
    <row r="246" spans="2:65" s="1" customFormat="1" ht="22.5" customHeight="1">
      <c r="B246" s="43"/>
      <c r="C246" s="204" t="s">
        <v>502</v>
      </c>
      <c r="D246" s="204" t="s">
        <v>182</v>
      </c>
      <c r="E246" s="205" t="s">
        <v>595</v>
      </c>
      <c r="F246" s="206" t="s">
        <v>596</v>
      </c>
      <c r="G246" s="207" t="s">
        <v>272</v>
      </c>
      <c r="H246" s="208">
        <v>2035.5</v>
      </c>
      <c r="I246" s="209"/>
      <c r="J246" s="210">
        <f>ROUND(I246*H246,2)</f>
        <v>0</v>
      </c>
      <c r="K246" s="206" t="s">
        <v>186</v>
      </c>
      <c r="L246" s="63"/>
      <c r="M246" s="211" t="s">
        <v>34</v>
      </c>
      <c r="N246" s="212" t="s">
        <v>49</v>
      </c>
      <c r="O246" s="44"/>
      <c r="P246" s="213">
        <f>O246*H246</f>
        <v>0</v>
      </c>
      <c r="Q246" s="213">
        <v>0</v>
      </c>
      <c r="R246" s="213">
        <f>Q246*H246</f>
        <v>0</v>
      </c>
      <c r="S246" s="213">
        <v>0</v>
      </c>
      <c r="T246" s="214">
        <f>S246*H246</f>
        <v>0</v>
      </c>
      <c r="AR246" s="25" t="s">
        <v>203</v>
      </c>
      <c r="AT246" s="25" t="s">
        <v>182</v>
      </c>
      <c r="AU246" s="25" t="s">
        <v>88</v>
      </c>
      <c r="AY246" s="25" t="s">
        <v>179</v>
      </c>
      <c r="BE246" s="215">
        <f>IF(N246="základní",J246,0)</f>
        <v>0</v>
      </c>
      <c r="BF246" s="215">
        <f>IF(N246="snížená",J246,0)</f>
        <v>0</v>
      </c>
      <c r="BG246" s="215">
        <f>IF(N246="zákl. přenesená",J246,0)</f>
        <v>0</v>
      </c>
      <c r="BH246" s="215">
        <f>IF(N246="sníž. přenesená",J246,0)</f>
        <v>0</v>
      </c>
      <c r="BI246" s="215">
        <f>IF(N246="nulová",J246,0)</f>
        <v>0</v>
      </c>
      <c r="BJ246" s="25" t="s">
        <v>86</v>
      </c>
      <c r="BK246" s="215">
        <f>ROUND(I246*H246,2)</f>
        <v>0</v>
      </c>
      <c r="BL246" s="25" t="s">
        <v>203</v>
      </c>
      <c r="BM246" s="25" t="s">
        <v>597</v>
      </c>
    </row>
    <row r="247" spans="2:65" s="13" customFormat="1" ht="13.5">
      <c r="B247" s="237"/>
      <c r="C247" s="238"/>
      <c r="D247" s="216" t="s">
        <v>277</v>
      </c>
      <c r="E247" s="238"/>
      <c r="F247" s="259" t="s">
        <v>1284</v>
      </c>
      <c r="G247" s="238"/>
      <c r="H247" s="260">
        <v>2035.5</v>
      </c>
      <c r="I247" s="242"/>
      <c r="J247" s="238"/>
      <c r="K247" s="238"/>
      <c r="L247" s="243"/>
      <c r="M247" s="244"/>
      <c r="N247" s="245"/>
      <c r="O247" s="245"/>
      <c r="P247" s="245"/>
      <c r="Q247" s="245"/>
      <c r="R247" s="245"/>
      <c r="S247" s="245"/>
      <c r="T247" s="246"/>
      <c r="AT247" s="247" t="s">
        <v>277</v>
      </c>
      <c r="AU247" s="247" t="s">
        <v>88</v>
      </c>
      <c r="AV247" s="13" t="s">
        <v>88</v>
      </c>
      <c r="AW247" s="13" t="s">
        <v>6</v>
      </c>
      <c r="AX247" s="13" t="s">
        <v>86</v>
      </c>
      <c r="AY247" s="247" t="s">
        <v>179</v>
      </c>
    </row>
    <row r="248" spans="2:65" s="1" customFormat="1" ht="22.5" customHeight="1">
      <c r="B248" s="43"/>
      <c r="C248" s="204" t="s">
        <v>507</v>
      </c>
      <c r="D248" s="204" t="s">
        <v>182</v>
      </c>
      <c r="E248" s="205" t="s">
        <v>600</v>
      </c>
      <c r="F248" s="206" t="s">
        <v>601</v>
      </c>
      <c r="G248" s="207" t="s">
        <v>272</v>
      </c>
      <c r="H248" s="208">
        <v>101.77500000000001</v>
      </c>
      <c r="I248" s="209"/>
      <c r="J248" s="210">
        <f>ROUND(I248*H248,2)</f>
        <v>0</v>
      </c>
      <c r="K248" s="206" t="s">
        <v>186</v>
      </c>
      <c r="L248" s="63"/>
      <c r="M248" s="211" t="s">
        <v>34</v>
      </c>
      <c r="N248" s="212" t="s">
        <v>49</v>
      </c>
      <c r="O248" s="44"/>
      <c r="P248" s="213">
        <f>O248*H248</f>
        <v>0</v>
      </c>
      <c r="Q248" s="213">
        <v>0</v>
      </c>
      <c r="R248" s="213">
        <f>Q248*H248</f>
        <v>0</v>
      </c>
      <c r="S248" s="213">
        <v>0</v>
      </c>
      <c r="T248" s="214">
        <f>S248*H248</f>
        <v>0</v>
      </c>
      <c r="AR248" s="25" t="s">
        <v>203</v>
      </c>
      <c r="AT248" s="25" t="s">
        <v>182</v>
      </c>
      <c r="AU248" s="25" t="s">
        <v>88</v>
      </c>
      <c r="AY248" s="25" t="s">
        <v>179</v>
      </c>
      <c r="BE248" s="215">
        <f>IF(N248="základní",J248,0)</f>
        <v>0</v>
      </c>
      <c r="BF248" s="215">
        <f>IF(N248="snížená",J248,0)</f>
        <v>0</v>
      </c>
      <c r="BG248" s="215">
        <f>IF(N248="zákl. přenesená",J248,0)</f>
        <v>0</v>
      </c>
      <c r="BH248" s="215">
        <f>IF(N248="sníž. přenesená",J248,0)</f>
        <v>0</v>
      </c>
      <c r="BI248" s="215">
        <f>IF(N248="nulová",J248,0)</f>
        <v>0</v>
      </c>
      <c r="BJ248" s="25" t="s">
        <v>86</v>
      </c>
      <c r="BK248" s="215">
        <f>ROUND(I248*H248,2)</f>
        <v>0</v>
      </c>
      <c r="BL248" s="25" t="s">
        <v>203</v>
      </c>
      <c r="BM248" s="25" t="s">
        <v>602</v>
      </c>
    </row>
    <row r="249" spans="2:65" s="11" customFormat="1" ht="37.35" customHeight="1">
      <c r="B249" s="187"/>
      <c r="C249" s="188"/>
      <c r="D249" s="189" t="s">
        <v>77</v>
      </c>
      <c r="E249" s="190" t="s">
        <v>603</v>
      </c>
      <c r="F249" s="190" t="s">
        <v>604</v>
      </c>
      <c r="G249" s="188"/>
      <c r="H249" s="188"/>
      <c r="I249" s="191"/>
      <c r="J249" s="192">
        <f>BK249</f>
        <v>0</v>
      </c>
      <c r="K249" s="188"/>
      <c r="L249" s="193"/>
      <c r="M249" s="194"/>
      <c r="N249" s="195"/>
      <c r="O249" s="195"/>
      <c r="P249" s="196">
        <f>P250+P261+P267+P301+P310+P324+P352+P360+P374+P382</f>
        <v>0</v>
      </c>
      <c r="Q249" s="195"/>
      <c r="R249" s="196">
        <f>R250+R261+R267+R301+R310+R324+R352+R360+R374+R382</f>
        <v>10.466714659999999</v>
      </c>
      <c r="S249" s="195"/>
      <c r="T249" s="197">
        <f>T250+T261+T267+T301+T310+T324+T352+T360+T374+T382</f>
        <v>4.7824897999999996</v>
      </c>
      <c r="AR249" s="198" t="s">
        <v>88</v>
      </c>
      <c r="AT249" s="199" t="s">
        <v>77</v>
      </c>
      <c r="AU249" s="199" t="s">
        <v>78</v>
      </c>
      <c r="AY249" s="198" t="s">
        <v>179</v>
      </c>
      <c r="BK249" s="200">
        <f>BK250+BK261+BK267+BK301+BK310+BK324+BK352+BK360+BK374+BK382</f>
        <v>0</v>
      </c>
    </row>
    <row r="250" spans="2:65" s="11" customFormat="1" ht="19.899999999999999" customHeight="1">
      <c r="B250" s="187"/>
      <c r="C250" s="188"/>
      <c r="D250" s="201" t="s">
        <v>77</v>
      </c>
      <c r="E250" s="202" t="s">
        <v>605</v>
      </c>
      <c r="F250" s="202" t="s">
        <v>606</v>
      </c>
      <c r="G250" s="188"/>
      <c r="H250" s="188"/>
      <c r="I250" s="191"/>
      <c r="J250" s="203">
        <f>BK250</f>
        <v>0</v>
      </c>
      <c r="K250" s="188"/>
      <c r="L250" s="193"/>
      <c r="M250" s="194"/>
      <c r="N250" s="195"/>
      <c r="O250" s="195"/>
      <c r="P250" s="196">
        <f>SUM(P251:P260)</f>
        <v>0</v>
      </c>
      <c r="Q250" s="195"/>
      <c r="R250" s="196">
        <f>SUM(R251:R260)</f>
        <v>0.25733249999999996</v>
      </c>
      <c r="S250" s="195"/>
      <c r="T250" s="197">
        <f>SUM(T251:T260)</f>
        <v>0</v>
      </c>
      <c r="AR250" s="198" t="s">
        <v>88</v>
      </c>
      <c r="AT250" s="199" t="s">
        <v>77</v>
      </c>
      <c r="AU250" s="199" t="s">
        <v>86</v>
      </c>
      <c r="AY250" s="198" t="s">
        <v>179</v>
      </c>
      <c r="BK250" s="200">
        <f>SUM(BK251:BK260)</f>
        <v>0</v>
      </c>
    </row>
    <row r="251" spans="2:65" s="1" customFormat="1" ht="22.5" customHeight="1">
      <c r="B251" s="43"/>
      <c r="C251" s="204" t="s">
        <v>512</v>
      </c>
      <c r="D251" s="204" t="s">
        <v>182</v>
      </c>
      <c r="E251" s="205" t="s">
        <v>608</v>
      </c>
      <c r="F251" s="206" t="s">
        <v>609</v>
      </c>
      <c r="G251" s="207" t="s">
        <v>287</v>
      </c>
      <c r="H251" s="208">
        <v>29.7</v>
      </c>
      <c r="I251" s="209"/>
      <c r="J251" s="210">
        <f>ROUND(I251*H251,2)</f>
        <v>0</v>
      </c>
      <c r="K251" s="206" t="s">
        <v>186</v>
      </c>
      <c r="L251" s="63"/>
      <c r="M251" s="211" t="s">
        <v>34</v>
      </c>
      <c r="N251" s="212" t="s">
        <v>49</v>
      </c>
      <c r="O251" s="44"/>
      <c r="P251" s="213">
        <f>O251*H251</f>
        <v>0</v>
      </c>
      <c r="Q251" s="213">
        <v>4.4999999999999997E-3</v>
      </c>
      <c r="R251" s="213">
        <f>Q251*H251</f>
        <v>0.13364999999999999</v>
      </c>
      <c r="S251" s="213">
        <v>0</v>
      </c>
      <c r="T251" s="214">
        <f>S251*H251</f>
        <v>0</v>
      </c>
      <c r="AR251" s="25" t="s">
        <v>337</v>
      </c>
      <c r="AT251" s="25" t="s">
        <v>182</v>
      </c>
      <c r="AU251" s="25" t="s">
        <v>88</v>
      </c>
      <c r="AY251" s="25" t="s">
        <v>179</v>
      </c>
      <c r="BE251" s="215">
        <f>IF(N251="základní",J251,0)</f>
        <v>0</v>
      </c>
      <c r="BF251" s="215">
        <f>IF(N251="snížená",J251,0)</f>
        <v>0</v>
      </c>
      <c r="BG251" s="215">
        <f>IF(N251="zákl. přenesená",J251,0)</f>
        <v>0</v>
      </c>
      <c r="BH251" s="215">
        <f>IF(N251="sníž. přenesená",J251,0)</f>
        <v>0</v>
      </c>
      <c r="BI251" s="215">
        <f>IF(N251="nulová",J251,0)</f>
        <v>0</v>
      </c>
      <c r="BJ251" s="25" t="s">
        <v>86</v>
      </c>
      <c r="BK251" s="215">
        <f>ROUND(I251*H251,2)</f>
        <v>0</v>
      </c>
      <c r="BL251" s="25" t="s">
        <v>337</v>
      </c>
      <c r="BM251" s="25" t="s">
        <v>610</v>
      </c>
    </row>
    <row r="252" spans="2:65" s="1" customFormat="1" ht="121.5">
      <c r="B252" s="43"/>
      <c r="C252" s="65"/>
      <c r="D252" s="219" t="s">
        <v>189</v>
      </c>
      <c r="E252" s="65"/>
      <c r="F252" s="220" t="s">
        <v>611</v>
      </c>
      <c r="G252" s="65"/>
      <c r="H252" s="65"/>
      <c r="I252" s="174"/>
      <c r="J252" s="65"/>
      <c r="K252" s="65"/>
      <c r="L252" s="63"/>
      <c r="M252" s="218"/>
      <c r="N252" s="44"/>
      <c r="O252" s="44"/>
      <c r="P252" s="44"/>
      <c r="Q252" s="44"/>
      <c r="R252" s="44"/>
      <c r="S252" s="44"/>
      <c r="T252" s="80"/>
      <c r="AT252" s="25" t="s">
        <v>189</v>
      </c>
      <c r="AU252" s="25" t="s">
        <v>88</v>
      </c>
    </row>
    <row r="253" spans="2:65" s="12" customFormat="1" ht="13.5">
      <c r="B253" s="226"/>
      <c r="C253" s="227"/>
      <c r="D253" s="219" t="s">
        <v>277</v>
      </c>
      <c r="E253" s="228" t="s">
        <v>34</v>
      </c>
      <c r="F253" s="229" t="s">
        <v>1251</v>
      </c>
      <c r="G253" s="227"/>
      <c r="H253" s="230" t="s">
        <v>34</v>
      </c>
      <c r="I253" s="231"/>
      <c r="J253" s="227"/>
      <c r="K253" s="227"/>
      <c r="L253" s="232"/>
      <c r="M253" s="233"/>
      <c r="N253" s="234"/>
      <c r="O253" s="234"/>
      <c r="P253" s="234"/>
      <c r="Q253" s="234"/>
      <c r="R253" s="234"/>
      <c r="S253" s="234"/>
      <c r="T253" s="235"/>
      <c r="AT253" s="236" t="s">
        <v>277</v>
      </c>
      <c r="AU253" s="236" t="s">
        <v>88</v>
      </c>
      <c r="AV253" s="12" t="s">
        <v>86</v>
      </c>
      <c r="AW253" s="12" t="s">
        <v>41</v>
      </c>
      <c r="AX253" s="12" t="s">
        <v>78</v>
      </c>
      <c r="AY253" s="236" t="s">
        <v>179</v>
      </c>
    </row>
    <row r="254" spans="2:65" s="13" customFormat="1" ht="13.5">
      <c r="B254" s="237"/>
      <c r="C254" s="238"/>
      <c r="D254" s="219" t="s">
        <v>277</v>
      </c>
      <c r="E254" s="239" t="s">
        <v>34</v>
      </c>
      <c r="F254" s="240" t="s">
        <v>1266</v>
      </c>
      <c r="G254" s="238"/>
      <c r="H254" s="241">
        <v>29.7</v>
      </c>
      <c r="I254" s="242"/>
      <c r="J254" s="238"/>
      <c r="K254" s="238"/>
      <c r="L254" s="243"/>
      <c r="M254" s="244"/>
      <c r="N254" s="245"/>
      <c r="O254" s="245"/>
      <c r="P254" s="245"/>
      <c r="Q254" s="245"/>
      <c r="R254" s="245"/>
      <c r="S254" s="245"/>
      <c r="T254" s="246"/>
      <c r="AT254" s="247" t="s">
        <v>277</v>
      </c>
      <c r="AU254" s="247" t="s">
        <v>88</v>
      </c>
      <c r="AV254" s="13" t="s">
        <v>88</v>
      </c>
      <c r="AW254" s="13" t="s">
        <v>41</v>
      </c>
      <c r="AX254" s="13" t="s">
        <v>78</v>
      </c>
      <c r="AY254" s="247" t="s">
        <v>179</v>
      </c>
    </row>
    <row r="255" spans="2:65" s="14" customFormat="1" ht="13.5">
      <c r="B255" s="248"/>
      <c r="C255" s="249"/>
      <c r="D255" s="216" t="s">
        <v>277</v>
      </c>
      <c r="E255" s="250" t="s">
        <v>34</v>
      </c>
      <c r="F255" s="251" t="s">
        <v>280</v>
      </c>
      <c r="G255" s="249"/>
      <c r="H255" s="252">
        <v>29.7</v>
      </c>
      <c r="I255" s="253"/>
      <c r="J255" s="249"/>
      <c r="K255" s="249"/>
      <c r="L255" s="254"/>
      <c r="M255" s="255"/>
      <c r="N255" s="256"/>
      <c r="O255" s="256"/>
      <c r="P255" s="256"/>
      <c r="Q255" s="256"/>
      <c r="R255" s="256"/>
      <c r="S255" s="256"/>
      <c r="T255" s="257"/>
      <c r="AT255" s="258" t="s">
        <v>277</v>
      </c>
      <c r="AU255" s="258" t="s">
        <v>88</v>
      </c>
      <c r="AV255" s="14" t="s">
        <v>203</v>
      </c>
      <c r="AW255" s="14" t="s">
        <v>41</v>
      </c>
      <c r="AX255" s="14" t="s">
        <v>86</v>
      </c>
      <c r="AY255" s="258" t="s">
        <v>179</v>
      </c>
    </row>
    <row r="256" spans="2:65" s="1" customFormat="1" ht="22.5" customHeight="1">
      <c r="B256" s="43"/>
      <c r="C256" s="204" t="s">
        <v>517</v>
      </c>
      <c r="D256" s="204" t="s">
        <v>182</v>
      </c>
      <c r="E256" s="205" t="s">
        <v>613</v>
      </c>
      <c r="F256" s="206" t="s">
        <v>614</v>
      </c>
      <c r="G256" s="207" t="s">
        <v>287</v>
      </c>
      <c r="H256" s="208">
        <v>27.484999999999999</v>
      </c>
      <c r="I256" s="209"/>
      <c r="J256" s="210">
        <f>ROUND(I256*H256,2)</f>
        <v>0</v>
      </c>
      <c r="K256" s="206" t="s">
        <v>186</v>
      </c>
      <c r="L256" s="63"/>
      <c r="M256" s="211" t="s">
        <v>34</v>
      </c>
      <c r="N256" s="212" t="s">
        <v>49</v>
      </c>
      <c r="O256" s="44"/>
      <c r="P256" s="213">
        <f>O256*H256</f>
        <v>0</v>
      </c>
      <c r="Q256" s="213">
        <v>4.4999999999999997E-3</v>
      </c>
      <c r="R256" s="213">
        <f>Q256*H256</f>
        <v>0.12368249999999999</v>
      </c>
      <c r="S256" s="213">
        <v>0</v>
      </c>
      <c r="T256" s="214">
        <f>S256*H256</f>
        <v>0</v>
      </c>
      <c r="AR256" s="25" t="s">
        <v>337</v>
      </c>
      <c r="AT256" s="25" t="s">
        <v>182</v>
      </c>
      <c r="AU256" s="25" t="s">
        <v>88</v>
      </c>
      <c r="AY256" s="25" t="s">
        <v>179</v>
      </c>
      <c r="BE256" s="215">
        <f>IF(N256="základní",J256,0)</f>
        <v>0</v>
      </c>
      <c r="BF256" s="215">
        <f>IF(N256="snížená",J256,0)</f>
        <v>0</v>
      </c>
      <c r="BG256" s="215">
        <f>IF(N256="zákl. přenesená",J256,0)</f>
        <v>0</v>
      </c>
      <c r="BH256" s="215">
        <f>IF(N256="sníž. přenesená",J256,0)</f>
        <v>0</v>
      </c>
      <c r="BI256" s="215">
        <f>IF(N256="nulová",J256,0)</f>
        <v>0</v>
      </c>
      <c r="BJ256" s="25" t="s">
        <v>86</v>
      </c>
      <c r="BK256" s="215">
        <f>ROUND(I256*H256,2)</f>
        <v>0</v>
      </c>
      <c r="BL256" s="25" t="s">
        <v>337</v>
      </c>
      <c r="BM256" s="25" t="s">
        <v>615</v>
      </c>
    </row>
    <row r="257" spans="2:65" s="1" customFormat="1" ht="108">
      <c r="B257" s="43"/>
      <c r="C257" s="65"/>
      <c r="D257" s="219" t="s">
        <v>189</v>
      </c>
      <c r="E257" s="65"/>
      <c r="F257" s="220" t="s">
        <v>616</v>
      </c>
      <c r="G257" s="65"/>
      <c r="H257" s="65"/>
      <c r="I257" s="174"/>
      <c r="J257" s="65"/>
      <c r="K257" s="65"/>
      <c r="L257" s="63"/>
      <c r="M257" s="218"/>
      <c r="N257" s="44"/>
      <c r="O257" s="44"/>
      <c r="P257" s="44"/>
      <c r="Q257" s="44"/>
      <c r="R257" s="44"/>
      <c r="S257" s="44"/>
      <c r="T257" s="80"/>
      <c r="AT257" s="25" t="s">
        <v>189</v>
      </c>
      <c r="AU257" s="25" t="s">
        <v>88</v>
      </c>
    </row>
    <row r="258" spans="2:65" s="13" customFormat="1" ht="13.5">
      <c r="B258" s="237"/>
      <c r="C258" s="238"/>
      <c r="D258" s="219" t="s">
        <v>277</v>
      </c>
      <c r="E258" s="239" t="s">
        <v>34</v>
      </c>
      <c r="F258" s="240" t="s">
        <v>1285</v>
      </c>
      <c r="G258" s="238"/>
      <c r="H258" s="241">
        <v>27.484999999999999</v>
      </c>
      <c r="I258" s="242"/>
      <c r="J258" s="238"/>
      <c r="K258" s="238"/>
      <c r="L258" s="243"/>
      <c r="M258" s="244"/>
      <c r="N258" s="245"/>
      <c r="O258" s="245"/>
      <c r="P258" s="245"/>
      <c r="Q258" s="245"/>
      <c r="R258" s="245"/>
      <c r="S258" s="245"/>
      <c r="T258" s="246"/>
      <c r="AT258" s="247" t="s">
        <v>277</v>
      </c>
      <c r="AU258" s="247" t="s">
        <v>88</v>
      </c>
      <c r="AV258" s="13" t="s">
        <v>88</v>
      </c>
      <c r="AW258" s="13" t="s">
        <v>41</v>
      </c>
      <c r="AX258" s="13" t="s">
        <v>78</v>
      </c>
      <c r="AY258" s="247" t="s">
        <v>179</v>
      </c>
    </row>
    <row r="259" spans="2:65" s="14" customFormat="1" ht="13.5">
      <c r="B259" s="248"/>
      <c r="C259" s="249"/>
      <c r="D259" s="216" t="s">
        <v>277</v>
      </c>
      <c r="E259" s="250" t="s">
        <v>34</v>
      </c>
      <c r="F259" s="251" t="s">
        <v>280</v>
      </c>
      <c r="G259" s="249"/>
      <c r="H259" s="252">
        <v>27.484999999999999</v>
      </c>
      <c r="I259" s="253"/>
      <c r="J259" s="249"/>
      <c r="K259" s="249"/>
      <c r="L259" s="254"/>
      <c r="M259" s="255"/>
      <c r="N259" s="256"/>
      <c r="O259" s="256"/>
      <c r="P259" s="256"/>
      <c r="Q259" s="256"/>
      <c r="R259" s="256"/>
      <c r="S259" s="256"/>
      <c r="T259" s="257"/>
      <c r="AT259" s="258" t="s">
        <v>277</v>
      </c>
      <c r="AU259" s="258" t="s">
        <v>88</v>
      </c>
      <c r="AV259" s="14" t="s">
        <v>203</v>
      </c>
      <c r="AW259" s="14" t="s">
        <v>41</v>
      </c>
      <c r="AX259" s="14" t="s">
        <v>86</v>
      </c>
      <c r="AY259" s="258" t="s">
        <v>179</v>
      </c>
    </row>
    <row r="260" spans="2:65" s="1" customFormat="1" ht="22.5" customHeight="1">
      <c r="B260" s="43"/>
      <c r="C260" s="204" t="s">
        <v>523</v>
      </c>
      <c r="D260" s="204" t="s">
        <v>182</v>
      </c>
      <c r="E260" s="205" t="s">
        <v>619</v>
      </c>
      <c r="F260" s="206" t="s">
        <v>1286</v>
      </c>
      <c r="G260" s="207" t="s">
        <v>283</v>
      </c>
      <c r="H260" s="208">
        <v>1</v>
      </c>
      <c r="I260" s="209"/>
      <c r="J260" s="210">
        <f>ROUND(I260*H260,2)</f>
        <v>0</v>
      </c>
      <c r="K260" s="206" t="s">
        <v>364</v>
      </c>
      <c r="L260" s="63"/>
      <c r="M260" s="211" t="s">
        <v>34</v>
      </c>
      <c r="N260" s="212" t="s">
        <v>49</v>
      </c>
      <c r="O260" s="44"/>
      <c r="P260" s="213">
        <f>O260*H260</f>
        <v>0</v>
      </c>
      <c r="Q260" s="213">
        <v>0</v>
      </c>
      <c r="R260" s="213">
        <f>Q260*H260</f>
        <v>0</v>
      </c>
      <c r="S260" s="213">
        <v>0</v>
      </c>
      <c r="T260" s="214">
        <f>S260*H260</f>
        <v>0</v>
      </c>
      <c r="AR260" s="25" t="s">
        <v>337</v>
      </c>
      <c r="AT260" s="25" t="s">
        <v>182</v>
      </c>
      <c r="AU260" s="25" t="s">
        <v>88</v>
      </c>
      <c r="AY260" s="25" t="s">
        <v>179</v>
      </c>
      <c r="BE260" s="215">
        <f>IF(N260="základní",J260,0)</f>
        <v>0</v>
      </c>
      <c r="BF260" s="215">
        <f>IF(N260="snížená",J260,0)</f>
        <v>0</v>
      </c>
      <c r="BG260" s="215">
        <f>IF(N260="zákl. přenesená",J260,0)</f>
        <v>0</v>
      </c>
      <c r="BH260" s="215">
        <f>IF(N260="sníž. přenesená",J260,0)</f>
        <v>0</v>
      </c>
      <c r="BI260" s="215">
        <f>IF(N260="nulová",J260,0)</f>
        <v>0</v>
      </c>
      <c r="BJ260" s="25" t="s">
        <v>86</v>
      </c>
      <c r="BK260" s="215">
        <f>ROUND(I260*H260,2)</f>
        <v>0</v>
      </c>
      <c r="BL260" s="25" t="s">
        <v>337</v>
      </c>
      <c r="BM260" s="25" t="s">
        <v>621</v>
      </c>
    </row>
    <row r="261" spans="2:65" s="11" customFormat="1" ht="29.85" customHeight="1">
      <c r="B261" s="187"/>
      <c r="C261" s="188"/>
      <c r="D261" s="201" t="s">
        <v>77</v>
      </c>
      <c r="E261" s="202" t="s">
        <v>722</v>
      </c>
      <c r="F261" s="202" t="s">
        <v>723</v>
      </c>
      <c r="G261" s="188"/>
      <c r="H261" s="188"/>
      <c r="I261" s="191"/>
      <c r="J261" s="203">
        <f>BK261</f>
        <v>0</v>
      </c>
      <c r="K261" s="188"/>
      <c r="L261" s="193"/>
      <c r="M261" s="194"/>
      <c r="N261" s="195"/>
      <c r="O261" s="195"/>
      <c r="P261" s="196">
        <f>SUM(P262:P266)</f>
        <v>0</v>
      </c>
      <c r="Q261" s="195"/>
      <c r="R261" s="196">
        <f>SUM(R262:R266)</f>
        <v>0</v>
      </c>
      <c r="S261" s="195"/>
      <c r="T261" s="197">
        <f>SUM(T262:T266)</f>
        <v>0.62487999999999999</v>
      </c>
      <c r="AR261" s="198" t="s">
        <v>88</v>
      </c>
      <c r="AT261" s="199" t="s">
        <v>77</v>
      </c>
      <c r="AU261" s="199" t="s">
        <v>86</v>
      </c>
      <c r="AY261" s="198" t="s">
        <v>179</v>
      </c>
      <c r="BK261" s="200">
        <f>SUM(BK262:BK266)</f>
        <v>0</v>
      </c>
    </row>
    <row r="262" spans="2:65" s="1" customFormat="1" ht="22.5" customHeight="1">
      <c r="B262" s="43"/>
      <c r="C262" s="204" t="s">
        <v>536</v>
      </c>
      <c r="D262" s="204" t="s">
        <v>182</v>
      </c>
      <c r="E262" s="205" t="s">
        <v>725</v>
      </c>
      <c r="F262" s="206" t="s">
        <v>726</v>
      </c>
      <c r="G262" s="207" t="s">
        <v>727</v>
      </c>
      <c r="H262" s="208">
        <v>2</v>
      </c>
      <c r="I262" s="209"/>
      <c r="J262" s="210">
        <f>ROUND(I262*H262,2)</f>
        <v>0</v>
      </c>
      <c r="K262" s="206" t="s">
        <v>186</v>
      </c>
      <c r="L262" s="63"/>
      <c r="M262" s="211" t="s">
        <v>34</v>
      </c>
      <c r="N262" s="212" t="s">
        <v>49</v>
      </c>
      <c r="O262" s="44"/>
      <c r="P262" s="213">
        <f>O262*H262</f>
        <v>0</v>
      </c>
      <c r="Q262" s="213">
        <v>0</v>
      </c>
      <c r="R262" s="213">
        <f>Q262*H262</f>
        <v>0</v>
      </c>
      <c r="S262" s="213">
        <v>1.933E-2</v>
      </c>
      <c r="T262" s="214">
        <f>S262*H262</f>
        <v>3.866E-2</v>
      </c>
      <c r="AR262" s="25" t="s">
        <v>337</v>
      </c>
      <c r="AT262" s="25" t="s">
        <v>182</v>
      </c>
      <c r="AU262" s="25" t="s">
        <v>88</v>
      </c>
      <c r="AY262" s="25" t="s">
        <v>179</v>
      </c>
      <c r="BE262" s="215">
        <f>IF(N262="základní",J262,0)</f>
        <v>0</v>
      </c>
      <c r="BF262" s="215">
        <f>IF(N262="snížená",J262,0)</f>
        <v>0</v>
      </c>
      <c r="BG262" s="215">
        <f>IF(N262="zákl. přenesená",J262,0)</f>
        <v>0</v>
      </c>
      <c r="BH262" s="215">
        <f>IF(N262="sníž. přenesená",J262,0)</f>
        <v>0</v>
      </c>
      <c r="BI262" s="215">
        <f>IF(N262="nulová",J262,0)</f>
        <v>0</v>
      </c>
      <c r="BJ262" s="25" t="s">
        <v>86</v>
      </c>
      <c r="BK262" s="215">
        <f>ROUND(I262*H262,2)</f>
        <v>0</v>
      </c>
      <c r="BL262" s="25" t="s">
        <v>337</v>
      </c>
      <c r="BM262" s="25" t="s">
        <v>728</v>
      </c>
    </row>
    <row r="263" spans="2:65" s="1" customFormat="1" ht="22.5" customHeight="1">
      <c r="B263" s="43"/>
      <c r="C263" s="204" t="s">
        <v>542</v>
      </c>
      <c r="D263" s="204" t="s">
        <v>182</v>
      </c>
      <c r="E263" s="205" t="s">
        <v>730</v>
      </c>
      <c r="F263" s="206" t="s">
        <v>731</v>
      </c>
      <c r="G263" s="207" t="s">
        <v>727</v>
      </c>
      <c r="H263" s="208">
        <v>7</v>
      </c>
      <c r="I263" s="209"/>
      <c r="J263" s="210">
        <f>ROUND(I263*H263,2)</f>
        <v>0</v>
      </c>
      <c r="K263" s="206" t="s">
        <v>186</v>
      </c>
      <c r="L263" s="63"/>
      <c r="M263" s="211" t="s">
        <v>34</v>
      </c>
      <c r="N263" s="212" t="s">
        <v>49</v>
      </c>
      <c r="O263" s="44"/>
      <c r="P263" s="213">
        <f>O263*H263</f>
        <v>0</v>
      </c>
      <c r="Q263" s="213">
        <v>0</v>
      </c>
      <c r="R263" s="213">
        <f>Q263*H263</f>
        <v>0</v>
      </c>
      <c r="S263" s="213">
        <v>1.9460000000000002E-2</v>
      </c>
      <c r="T263" s="214">
        <f>S263*H263</f>
        <v>0.13622000000000001</v>
      </c>
      <c r="AR263" s="25" t="s">
        <v>337</v>
      </c>
      <c r="AT263" s="25" t="s">
        <v>182</v>
      </c>
      <c r="AU263" s="25" t="s">
        <v>88</v>
      </c>
      <c r="AY263" s="25" t="s">
        <v>179</v>
      </c>
      <c r="BE263" s="215">
        <f>IF(N263="základní",J263,0)</f>
        <v>0</v>
      </c>
      <c r="BF263" s="215">
        <f>IF(N263="snížená",J263,0)</f>
        <v>0</v>
      </c>
      <c r="BG263" s="215">
        <f>IF(N263="zákl. přenesená",J263,0)</f>
        <v>0</v>
      </c>
      <c r="BH263" s="215">
        <f>IF(N263="sníž. přenesená",J263,0)</f>
        <v>0</v>
      </c>
      <c r="BI263" s="215">
        <f>IF(N263="nulová",J263,0)</f>
        <v>0</v>
      </c>
      <c r="BJ263" s="25" t="s">
        <v>86</v>
      </c>
      <c r="BK263" s="215">
        <f>ROUND(I263*H263,2)</f>
        <v>0</v>
      </c>
      <c r="BL263" s="25" t="s">
        <v>337</v>
      </c>
      <c r="BM263" s="25" t="s">
        <v>732</v>
      </c>
    </row>
    <row r="264" spans="2:65" s="1" customFormat="1" ht="22.5" customHeight="1">
      <c r="B264" s="43"/>
      <c r="C264" s="204" t="s">
        <v>546</v>
      </c>
      <c r="D264" s="204" t="s">
        <v>182</v>
      </c>
      <c r="E264" s="205" t="s">
        <v>734</v>
      </c>
      <c r="F264" s="206" t="s">
        <v>735</v>
      </c>
      <c r="G264" s="207" t="s">
        <v>727</v>
      </c>
      <c r="H264" s="208">
        <v>4</v>
      </c>
      <c r="I264" s="209"/>
      <c r="J264" s="210">
        <f>ROUND(I264*H264,2)</f>
        <v>0</v>
      </c>
      <c r="K264" s="206" t="s">
        <v>186</v>
      </c>
      <c r="L264" s="63"/>
      <c r="M264" s="211" t="s">
        <v>34</v>
      </c>
      <c r="N264" s="212" t="s">
        <v>49</v>
      </c>
      <c r="O264" s="44"/>
      <c r="P264" s="213">
        <f>O264*H264</f>
        <v>0</v>
      </c>
      <c r="Q264" s="213">
        <v>0</v>
      </c>
      <c r="R264" s="213">
        <f>Q264*H264</f>
        <v>0</v>
      </c>
      <c r="S264" s="213">
        <v>8.7999999999999995E-2</v>
      </c>
      <c r="T264" s="214">
        <f>S264*H264</f>
        <v>0.35199999999999998</v>
      </c>
      <c r="AR264" s="25" t="s">
        <v>337</v>
      </c>
      <c r="AT264" s="25" t="s">
        <v>182</v>
      </c>
      <c r="AU264" s="25" t="s">
        <v>88</v>
      </c>
      <c r="AY264" s="25" t="s">
        <v>179</v>
      </c>
      <c r="BE264" s="215">
        <f>IF(N264="základní",J264,0)</f>
        <v>0</v>
      </c>
      <c r="BF264" s="215">
        <f>IF(N264="snížená",J264,0)</f>
        <v>0</v>
      </c>
      <c r="BG264" s="215">
        <f>IF(N264="zákl. přenesená",J264,0)</f>
        <v>0</v>
      </c>
      <c r="BH264" s="215">
        <f>IF(N264="sníž. přenesená",J264,0)</f>
        <v>0</v>
      </c>
      <c r="BI264" s="215">
        <f>IF(N264="nulová",J264,0)</f>
        <v>0</v>
      </c>
      <c r="BJ264" s="25" t="s">
        <v>86</v>
      </c>
      <c r="BK264" s="215">
        <f>ROUND(I264*H264,2)</f>
        <v>0</v>
      </c>
      <c r="BL264" s="25" t="s">
        <v>337</v>
      </c>
      <c r="BM264" s="25" t="s">
        <v>736</v>
      </c>
    </row>
    <row r="265" spans="2:65" s="1" customFormat="1" ht="22.5" customHeight="1">
      <c r="B265" s="43"/>
      <c r="C265" s="204" t="s">
        <v>550</v>
      </c>
      <c r="D265" s="204" t="s">
        <v>182</v>
      </c>
      <c r="E265" s="205" t="s">
        <v>738</v>
      </c>
      <c r="F265" s="206" t="s">
        <v>739</v>
      </c>
      <c r="G265" s="207" t="s">
        <v>727</v>
      </c>
      <c r="H265" s="208">
        <v>4</v>
      </c>
      <c r="I265" s="209"/>
      <c r="J265" s="210">
        <f>ROUND(I265*H265,2)</f>
        <v>0</v>
      </c>
      <c r="K265" s="206" t="s">
        <v>186</v>
      </c>
      <c r="L265" s="63"/>
      <c r="M265" s="211" t="s">
        <v>34</v>
      </c>
      <c r="N265" s="212" t="s">
        <v>49</v>
      </c>
      <c r="O265" s="44"/>
      <c r="P265" s="213">
        <f>O265*H265</f>
        <v>0</v>
      </c>
      <c r="Q265" s="213">
        <v>0</v>
      </c>
      <c r="R265" s="213">
        <f>Q265*H265</f>
        <v>0</v>
      </c>
      <c r="S265" s="213">
        <v>2.4500000000000001E-2</v>
      </c>
      <c r="T265" s="214">
        <f>S265*H265</f>
        <v>9.8000000000000004E-2</v>
      </c>
      <c r="AR265" s="25" t="s">
        <v>337</v>
      </c>
      <c r="AT265" s="25" t="s">
        <v>182</v>
      </c>
      <c r="AU265" s="25" t="s">
        <v>88</v>
      </c>
      <c r="AY265" s="25" t="s">
        <v>179</v>
      </c>
      <c r="BE265" s="215">
        <f>IF(N265="základní",J265,0)</f>
        <v>0</v>
      </c>
      <c r="BF265" s="215">
        <f>IF(N265="snížená",J265,0)</f>
        <v>0</v>
      </c>
      <c r="BG265" s="215">
        <f>IF(N265="zákl. přenesená",J265,0)</f>
        <v>0</v>
      </c>
      <c r="BH265" s="215">
        <f>IF(N265="sníž. přenesená",J265,0)</f>
        <v>0</v>
      </c>
      <c r="BI265" s="215">
        <f>IF(N265="nulová",J265,0)</f>
        <v>0</v>
      </c>
      <c r="BJ265" s="25" t="s">
        <v>86</v>
      </c>
      <c r="BK265" s="215">
        <f>ROUND(I265*H265,2)</f>
        <v>0</v>
      </c>
      <c r="BL265" s="25" t="s">
        <v>337</v>
      </c>
      <c r="BM265" s="25" t="s">
        <v>740</v>
      </c>
    </row>
    <row r="266" spans="2:65" s="1" customFormat="1" ht="22.5" customHeight="1">
      <c r="B266" s="43"/>
      <c r="C266" s="204" t="s">
        <v>554</v>
      </c>
      <c r="D266" s="204" t="s">
        <v>182</v>
      </c>
      <c r="E266" s="205" t="s">
        <v>746</v>
      </c>
      <c r="F266" s="206" t="s">
        <v>1287</v>
      </c>
      <c r="G266" s="207" t="s">
        <v>283</v>
      </c>
      <c r="H266" s="208">
        <v>1</v>
      </c>
      <c r="I266" s="209"/>
      <c r="J266" s="210">
        <f>ROUND(I266*H266,2)</f>
        <v>0</v>
      </c>
      <c r="K266" s="206" t="s">
        <v>364</v>
      </c>
      <c r="L266" s="63"/>
      <c r="M266" s="211" t="s">
        <v>34</v>
      </c>
      <c r="N266" s="212" t="s">
        <v>49</v>
      </c>
      <c r="O266" s="44"/>
      <c r="P266" s="213">
        <f>O266*H266</f>
        <v>0</v>
      </c>
      <c r="Q266" s="213">
        <v>0</v>
      </c>
      <c r="R266" s="213">
        <f>Q266*H266</f>
        <v>0</v>
      </c>
      <c r="S266" s="213">
        <v>0</v>
      </c>
      <c r="T266" s="214">
        <f>S266*H266</f>
        <v>0</v>
      </c>
      <c r="AR266" s="25" t="s">
        <v>337</v>
      </c>
      <c r="AT266" s="25" t="s">
        <v>182</v>
      </c>
      <c r="AU266" s="25" t="s">
        <v>88</v>
      </c>
      <c r="AY266" s="25" t="s">
        <v>179</v>
      </c>
      <c r="BE266" s="215">
        <f>IF(N266="základní",J266,0)</f>
        <v>0</v>
      </c>
      <c r="BF266" s="215">
        <f>IF(N266="snížená",J266,0)</f>
        <v>0</v>
      </c>
      <c r="BG266" s="215">
        <f>IF(N266="zákl. přenesená",J266,0)</f>
        <v>0</v>
      </c>
      <c r="BH266" s="215">
        <f>IF(N266="sníž. přenesená",J266,0)</f>
        <v>0</v>
      </c>
      <c r="BI266" s="215">
        <f>IF(N266="nulová",J266,0)</f>
        <v>0</v>
      </c>
      <c r="BJ266" s="25" t="s">
        <v>86</v>
      </c>
      <c r="BK266" s="215">
        <f>ROUND(I266*H266,2)</f>
        <v>0</v>
      </c>
      <c r="BL266" s="25" t="s">
        <v>337</v>
      </c>
      <c r="BM266" s="25" t="s">
        <v>748</v>
      </c>
    </row>
    <row r="267" spans="2:65" s="11" customFormat="1" ht="29.85" customHeight="1">
      <c r="B267" s="187"/>
      <c r="C267" s="188"/>
      <c r="D267" s="201" t="s">
        <v>77</v>
      </c>
      <c r="E267" s="202" t="s">
        <v>749</v>
      </c>
      <c r="F267" s="202" t="s">
        <v>750</v>
      </c>
      <c r="G267" s="188"/>
      <c r="H267" s="188"/>
      <c r="I267" s="191"/>
      <c r="J267" s="203">
        <f>BK267</f>
        <v>0</v>
      </c>
      <c r="K267" s="188"/>
      <c r="L267" s="193"/>
      <c r="M267" s="194"/>
      <c r="N267" s="195"/>
      <c r="O267" s="195"/>
      <c r="P267" s="196">
        <f>SUM(P268:P300)</f>
        <v>0</v>
      </c>
      <c r="Q267" s="195"/>
      <c r="R267" s="196">
        <f>SUM(R268:R300)</f>
        <v>0.64303987000000007</v>
      </c>
      <c r="S267" s="195"/>
      <c r="T267" s="197">
        <f>SUM(T268:T300)</f>
        <v>2.12296</v>
      </c>
      <c r="AR267" s="198" t="s">
        <v>88</v>
      </c>
      <c r="AT267" s="199" t="s">
        <v>77</v>
      </c>
      <c r="AU267" s="199" t="s">
        <v>86</v>
      </c>
      <c r="AY267" s="198" t="s">
        <v>179</v>
      </c>
      <c r="BK267" s="200">
        <f>SUM(BK268:BK300)</f>
        <v>0</v>
      </c>
    </row>
    <row r="268" spans="2:65" s="1" customFormat="1" ht="22.5" customHeight="1">
      <c r="B268" s="43"/>
      <c r="C268" s="204" t="s">
        <v>564</v>
      </c>
      <c r="D268" s="204" t="s">
        <v>182</v>
      </c>
      <c r="E268" s="205" t="s">
        <v>752</v>
      </c>
      <c r="F268" s="206" t="s">
        <v>753</v>
      </c>
      <c r="G268" s="207" t="s">
        <v>287</v>
      </c>
      <c r="H268" s="208">
        <v>9.673</v>
      </c>
      <c r="I268" s="209"/>
      <c r="J268" s="210">
        <f>ROUND(I268*H268,2)</f>
        <v>0</v>
      </c>
      <c r="K268" s="206" t="s">
        <v>186</v>
      </c>
      <c r="L268" s="63"/>
      <c r="M268" s="211" t="s">
        <v>34</v>
      </c>
      <c r="N268" s="212" t="s">
        <v>49</v>
      </c>
      <c r="O268" s="44"/>
      <c r="P268" s="213">
        <f>O268*H268</f>
        <v>0</v>
      </c>
      <c r="Q268" s="213">
        <v>2.819E-2</v>
      </c>
      <c r="R268" s="213">
        <f>Q268*H268</f>
        <v>0.27268186999999999</v>
      </c>
      <c r="S268" s="213">
        <v>0</v>
      </c>
      <c r="T268" s="214">
        <f>S268*H268</f>
        <v>0</v>
      </c>
      <c r="AR268" s="25" t="s">
        <v>337</v>
      </c>
      <c r="AT268" s="25" t="s">
        <v>182</v>
      </c>
      <c r="AU268" s="25" t="s">
        <v>88</v>
      </c>
      <c r="AY268" s="25" t="s">
        <v>179</v>
      </c>
      <c r="BE268" s="215">
        <f>IF(N268="základní",J268,0)</f>
        <v>0</v>
      </c>
      <c r="BF268" s="215">
        <f>IF(N268="snížená",J268,0)</f>
        <v>0</v>
      </c>
      <c r="BG268" s="215">
        <f>IF(N268="zákl. přenesená",J268,0)</f>
        <v>0</v>
      </c>
      <c r="BH268" s="215">
        <f>IF(N268="sníž. přenesená",J268,0)</f>
        <v>0</v>
      </c>
      <c r="BI268" s="215">
        <f>IF(N268="nulová",J268,0)</f>
        <v>0</v>
      </c>
      <c r="BJ268" s="25" t="s">
        <v>86</v>
      </c>
      <c r="BK268" s="215">
        <f>ROUND(I268*H268,2)</f>
        <v>0</v>
      </c>
      <c r="BL268" s="25" t="s">
        <v>337</v>
      </c>
      <c r="BM268" s="25" t="s">
        <v>754</v>
      </c>
    </row>
    <row r="269" spans="2:65" s="12" customFormat="1" ht="13.5">
      <c r="B269" s="226"/>
      <c r="C269" s="227"/>
      <c r="D269" s="219" t="s">
        <v>277</v>
      </c>
      <c r="E269" s="228" t="s">
        <v>34</v>
      </c>
      <c r="F269" s="229" t="s">
        <v>1251</v>
      </c>
      <c r="G269" s="227"/>
      <c r="H269" s="230" t="s">
        <v>34</v>
      </c>
      <c r="I269" s="231"/>
      <c r="J269" s="227"/>
      <c r="K269" s="227"/>
      <c r="L269" s="232"/>
      <c r="M269" s="233"/>
      <c r="N269" s="234"/>
      <c r="O269" s="234"/>
      <c r="P269" s="234"/>
      <c r="Q269" s="234"/>
      <c r="R269" s="234"/>
      <c r="S269" s="234"/>
      <c r="T269" s="235"/>
      <c r="AT269" s="236" t="s">
        <v>277</v>
      </c>
      <c r="AU269" s="236" t="s">
        <v>88</v>
      </c>
      <c r="AV269" s="12" t="s">
        <v>86</v>
      </c>
      <c r="AW269" s="12" t="s">
        <v>41</v>
      </c>
      <c r="AX269" s="12" t="s">
        <v>78</v>
      </c>
      <c r="AY269" s="236" t="s">
        <v>179</v>
      </c>
    </row>
    <row r="270" spans="2:65" s="13" customFormat="1" ht="13.5">
      <c r="B270" s="237"/>
      <c r="C270" s="238"/>
      <c r="D270" s="219" t="s">
        <v>277</v>
      </c>
      <c r="E270" s="239" t="s">
        <v>34</v>
      </c>
      <c r="F270" s="240" t="s">
        <v>1288</v>
      </c>
      <c r="G270" s="238"/>
      <c r="H270" s="241">
        <v>9.673</v>
      </c>
      <c r="I270" s="242"/>
      <c r="J270" s="238"/>
      <c r="K270" s="238"/>
      <c r="L270" s="243"/>
      <c r="M270" s="244"/>
      <c r="N270" s="245"/>
      <c r="O270" s="245"/>
      <c r="P270" s="245"/>
      <c r="Q270" s="245"/>
      <c r="R270" s="245"/>
      <c r="S270" s="245"/>
      <c r="T270" s="246"/>
      <c r="AT270" s="247" t="s">
        <v>277</v>
      </c>
      <c r="AU270" s="247" t="s">
        <v>88</v>
      </c>
      <c r="AV270" s="13" t="s">
        <v>88</v>
      </c>
      <c r="AW270" s="13" t="s">
        <v>41</v>
      </c>
      <c r="AX270" s="13" t="s">
        <v>78</v>
      </c>
      <c r="AY270" s="247" t="s">
        <v>179</v>
      </c>
    </row>
    <row r="271" spans="2:65" s="14" customFormat="1" ht="13.5">
      <c r="B271" s="248"/>
      <c r="C271" s="249"/>
      <c r="D271" s="216" t="s">
        <v>277</v>
      </c>
      <c r="E271" s="250" t="s">
        <v>34</v>
      </c>
      <c r="F271" s="251" t="s">
        <v>280</v>
      </c>
      <c r="G271" s="249"/>
      <c r="H271" s="252">
        <v>9.673</v>
      </c>
      <c r="I271" s="253"/>
      <c r="J271" s="249"/>
      <c r="K271" s="249"/>
      <c r="L271" s="254"/>
      <c r="M271" s="255"/>
      <c r="N271" s="256"/>
      <c r="O271" s="256"/>
      <c r="P271" s="256"/>
      <c r="Q271" s="256"/>
      <c r="R271" s="256"/>
      <c r="S271" s="256"/>
      <c r="T271" s="257"/>
      <c r="AT271" s="258" t="s">
        <v>277</v>
      </c>
      <c r="AU271" s="258" t="s">
        <v>88</v>
      </c>
      <c r="AV271" s="14" t="s">
        <v>203</v>
      </c>
      <c r="AW271" s="14" t="s">
        <v>41</v>
      </c>
      <c r="AX271" s="14" t="s">
        <v>86</v>
      </c>
      <c r="AY271" s="258" t="s">
        <v>179</v>
      </c>
    </row>
    <row r="272" spans="2:65" s="1" customFormat="1" ht="22.5" customHeight="1">
      <c r="B272" s="43"/>
      <c r="C272" s="204" t="s">
        <v>569</v>
      </c>
      <c r="D272" s="204" t="s">
        <v>182</v>
      </c>
      <c r="E272" s="205" t="s">
        <v>762</v>
      </c>
      <c r="F272" s="206" t="s">
        <v>763</v>
      </c>
      <c r="G272" s="207" t="s">
        <v>287</v>
      </c>
      <c r="H272" s="208">
        <v>19.346</v>
      </c>
      <c r="I272" s="209"/>
      <c r="J272" s="210">
        <f>ROUND(I272*H272,2)</f>
        <v>0</v>
      </c>
      <c r="K272" s="206" t="s">
        <v>186</v>
      </c>
      <c r="L272" s="63"/>
      <c r="M272" s="211" t="s">
        <v>34</v>
      </c>
      <c r="N272" s="212" t="s">
        <v>49</v>
      </c>
      <c r="O272" s="44"/>
      <c r="P272" s="213">
        <f>O272*H272</f>
        <v>0</v>
      </c>
      <c r="Q272" s="213">
        <v>2.0000000000000001E-4</v>
      </c>
      <c r="R272" s="213">
        <f>Q272*H272</f>
        <v>3.8692000000000002E-3</v>
      </c>
      <c r="S272" s="213">
        <v>0</v>
      </c>
      <c r="T272" s="214">
        <f>S272*H272</f>
        <v>0</v>
      </c>
      <c r="AR272" s="25" t="s">
        <v>337</v>
      </c>
      <c r="AT272" s="25" t="s">
        <v>182</v>
      </c>
      <c r="AU272" s="25" t="s">
        <v>88</v>
      </c>
      <c r="AY272" s="25" t="s">
        <v>179</v>
      </c>
      <c r="BE272" s="215">
        <f>IF(N272="základní",J272,0)</f>
        <v>0</v>
      </c>
      <c r="BF272" s="215">
        <f>IF(N272="snížená",J272,0)</f>
        <v>0</v>
      </c>
      <c r="BG272" s="215">
        <f>IF(N272="zákl. přenesená",J272,0)</f>
        <v>0</v>
      </c>
      <c r="BH272" s="215">
        <f>IF(N272="sníž. přenesená",J272,0)</f>
        <v>0</v>
      </c>
      <c r="BI272" s="215">
        <f>IF(N272="nulová",J272,0)</f>
        <v>0</v>
      </c>
      <c r="BJ272" s="25" t="s">
        <v>86</v>
      </c>
      <c r="BK272" s="215">
        <f>ROUND(I272*H272,2)</f>
        <v>0</v>
      </c>
      <c r="BL272" s="25" t="s">
        <v>337</v>
      </c>
      <c r="BM272" s="25" t="s">
        <v>764</v>
      </c>
    </row>
    <row r="273" spans="2:65" s="13" customFormat="1" ht="13.5">
      <c r="B273" s="237"/>
      <c r="C273" s="238"/>
      <c r="D273" s="219" t="s">
        <v>277</v>
      </c>
      <c r="E273" s="239" t="s">
        <v>34</v>
      </c>
      <c r="F273" s="240" t="s">
        <v>1289</v>
      </c>
      <c r="G273" s="238"/>
      <c r="H273" s="241">
        <v>19.346</v>
      </c>
      <c r="I273" s="242"/>
      <c r="J273" s="238"/>
      <c r="K273" s="238"/>
      <c r="L273" s="243"/>
      <c r="M273" s="244"/>
      <c r="N273" s="245"/>
      <c r="O273" s="245"/>
      <c r="P273" s="245"/>
      <c r="Q273" s="245"/>
      <c r="R273" s="245"/>
      <c r="S273" s="245"/>
      <c r="T273" s="246"/>
      <c r="AT273" s="247" t="s">
        <v>277</v>
      </c>
      <c r="AU273" s="247" t="s">
        <v>88</v>
      </c>
      <c r="AV273" s="13" t="s">
        <v>88</v>
      </c>
      <c r="AW273" s="13" t="s">
        <v>41</v>
      </c>
      <c r="AX273" s="13" t="s">
        <v>78</v>
      </c>
      <c r="AY273" s="247" t="s">
        <v>179</v>
      </c>
    </row>
    <row r="274" spans="2:65" s="14" customFormat="1" ht="13.5">
      <c r="B274" s="248"/>
      <c r="C274" s="249"/>
      <c r="D274" s="216" t="s">
        <v>277</v>
      </c>
      <c r="E274" s="250" t="s">
        <v>34</v>
      </c>
      <c r="F274" s="251" t="s">
        <v>280</v>
      </c>
      <c r="G274" s="249"/>
      <c r="H274" s="252">
        <v>19.346</v>
      </c>
      <c r="I274" s="253"/>
      <c r="J274" s="249"/>
      <c r="K274" s="249"/>
      <c r="L274" s="254"/>
      <c r="M274" s="255"/>
      <c r="N274" s="256"/>
      <c r="O274" s="256"/>
      <c r="P274" s="256"/>
      <c r="Q274" s="256"/>
      <c r="R274" s="256"/>
      <c r="S274" s="256"/>
      <c r="T274" s="257"/>
      <c r="AT274" s="258" t="s">
        <v>277</v>
      </c>
      <c r="AU274" s="258" t="s">
        <v>88</v>
      </c>
      <c r="AV274" s="14" t="s">
        <v>203</v>
      </c>
      <c r="AW274" s="14" t="s">
        <v>41</v>
      </c>
      <c r="AX274" s="14" t="s">
        <v>86</v>
      </c>
      <c r="AY274" s="258" t="s">
        <v>179</v>
      </c>
    </row>
    <row r="275" spans="2:65" s="1" customFormat="1" ht="22.5" customHeight="1">
      <c r="B275" s="43"/>
      <c r="C275" s="204" t="s">
        <v>576</v>
      </c>
      <c r="D275" s="204" t="s">
        <v>182</v>
      </c>
      <c r="E275" s="205" t="s">
        <v>767</v>
      </c>
      <c r="F275" s="206" t="s">
        <v>768</v>
      </c>
      <c r="G275" s="207" t="s">
        <v>287</v>
      </c>
      <c r="H275" s="208">
        <v>19.346</v>
      </c>
      <c r="I275" s="209"/>
      <c r="J275" s="210">
        <f>ROUND(I275*H275,2)</f>
        <v>0</v>
      </c>
      <c r="K275" s="206" t="s">
        <v>186</v>
      </c>
      <c r="L275" s="63"/>
      <c r="M275" s="211" t="s">
        <v>34</v>
      </c>
      <c r="N275" s="212" t="s">
        <v>49</v>
      </c>
      <c r="O275" s="44"/>
      <c r="P275" s="213">
        <f>O275*H275</f>
        <v>0</v>
      </c>
      <c r="Q275" s="213">
        <v>2.0000000000000001E-4</v>
      </c>
      <c r="R275" s="213">
        <f>Q275*H275</f>
        <v>3.8692000000000002E-3</v>
      </c>
      <c r="S275" s="213">
        <v>0</v>
      </c>
      <c r="T275" s="214">
        <f>S275*H275</f>
        <v>0</v>
      </c>
      <c r="AR275" s="25" t="s">
        <v>337</v>
      </c>
      <c r="AT275" s="25" t="s">
        <v>182</v>
      </c>
      <c r="AU275" s="25" t="s">
        <v>88</v>
      </c>
      <c r="AY275" s="25" t="s">
        <v>179</v>
      </c>
      <c r="BE275" s="215">
        <f>IF(N275="základní",J275,0)</f>
        <v>0</v>
      </c>
      <c r="BF275" s="215">
        <f>IF(N275="snížená",J275,0)</f>
        <v>0</v>
      </c>
      <c r="BG275" s="215">
        <f>IF(N275="zákl. přenesená",J275,0)</f>
        <v>0</v>
      </c>
      <c r="BH275" s="215">
        <f>IF(N275="sníž. přenesená",J275,0)</f>
        <v>0</v>
      </c>
      <c r="BI275" s="215">
        <f>IF(N275="nulová",J275,0)</f>
        <v>0</v>
      </c>
      <c r="BJ275" s="25" t="s">
        <v>86</v>
      </c>
      <c r="BK275" s="215">
        <f>ROUND(I275*H275,2)</f>
        <v>0</v>
      </c>
      <c r="BL275" s="25" t="s">
        <v>337</v>
      </c>
      <c r="BM275" s="25" t="s">
        <v>769</v>
      </c>
    </row>
    <row r="276" spans="2:65" s="1" customFormat="1" ht="22.5" customHeight="1">
      <c r="B276" s="43"/>
      <c r="C276" s="204" t="s">
        <v>581</v>
      </c>
      <c r="D276" s="204" t="s">
        <v>182</v>
      </c>
      <c r="E276" s="205" t="s">
        <v>771</v>
      </c>
      <c r="F276" s="206" t="s">
        <v>772</v>
      </c>
      <c r="G276" s="207" t="s">
        <v>287</v>
      </c>
      <c r="H276" s="208">
        <v>19.013999999999999</v>
      </c>
      <c r="I276" s="209"/>
      <c r="J276" s="210">
        <f>ROUND(I276*H276,2)</f>
        <v>0</v>
      </c>
      <c r="K276" s="206" t="s">
        <v>186</v>
      </c>
      <c r="L276" s="63"/>
      <c r="M276" s="211" t="s">
        <v>34</v>
      </c>
      <c r="N276" s="212" t="s">
        <v>49</v>
      </c>
      <c r="O276" s="44"/>
      <c r="P276" s="213">
        <f>O276*H276</f>
        <v>0</v>
      </c>
      <c r="Q276" s="213">
        <v>1.67E-2</v>
      </c>
      <c r="R276" s="213">
        <f>Q276*H276</f>
        <v>0.31753379999999998</v>
      </c>
      <c r="S276" s="213">
        <v>0</v>
      </c>
      <c r="T276" s="214">
        <f>S276*H276</f>
        <v>0</v>
      </c>
      <c r="AR276" s="25" t="s">
        <v>337</v>
      </c>
      <c r="AT276" s="25" t="s">
        <v>182</v>
      </c>
      <c r="AU276" s="25" t="s">
        <v>88</v>
      </c>
      <c r="AY276" s="25" t="s">
        <v>179</v>
      </c>
      <c r="BE276" s="215">
        <f>IF(N276="základní",J276,0)</f>
        <v>0</v>
      </c>
      <c r="BF276" s="215">
        <f>IF(N276="snížená",J276,0)</f>
        <v>0</v>
      </c>
      <c r="BG276" s="215">
        <f>IF(N276="zákl. přenesená",J276,0)</f>
        <v>0</v>
      </c>
      <c r="BH276" s="215">
        <f>IF(N276="sníž. přenesená",J276,0)</f>
        <v>0</v>
      </c>
      <c r="BI276" s="215">
        <f>IF(N276="nulová",J276,0)</f>
        <v>0</v>
      </c>
      <c r="BJ276" s="25" t="s">
        <v>86</v>
      </c>
      <c r="BK276" s="215">
        <f>ROUND(I276*H276,2)</f>
        <v>0</v>
      </c>
      <c r="BL276" s="25" t="s">
        <v>337</v>
      </c>
      <c r="BM276" s="25" t="s">
        <v>773</v>
      </c>
    </row>
    <row r="277" spans="2:65" s="12" customFormat="1" ht="13.5">
      <c r="B277" s="226"/>
      <c r="C277" s="227"/>
      <c r="D277" s="219" t="s">
        <v>277</v>
      </c>
      <c r="E277" s="228" t="s">
        <v>34</v>
      </c>
      <c r="F277" s="229" t="s">
        <v>1251</v>
      </c>
      <c r="G277" s="227"/>
      <c r="H277" s="230" t="s">
        <v>34</v>
      </c>
      <c r="I277" s="231"/>
      <c r="J277" s="227"/>
      <c r="K277" s="227"/>
      <c r="L277" s="232"/>
      <c r="M277" s="233"/>
      <c r="N277" s="234"/>
      <c r="O277" s="234"/>
      <c r="P277" s="234"/>
      <c r="Q277" s="234"/>
      <c r="R277" s="234"/>
      <c r="S277" s="234"/>
      <c r="T277" s="235"/>
      <c r="AT277" s="236" t="s">
        <v>277</v>
      </c>
      <c r="AU277" s="236" t="s">
        <v>88</v>
      </c>
      <c r="AV277" s="12" t="s">
        <v>86</v>
      </c>
      <c r="AW277" s="12" t="s">
        <v>41</v>
      </c>
      <c r="AX277" s="12" t="s">
        <v>78</v>
      </c>
      <c r="AY277" s="236" t="s">
        <v>179</v>
      </c>
    </row>
    <row r="278" spans="2:65" s="13" customFormat="1" ht="13.5">
      <c r="B278" s="237"/>
      <c r="C278" s="238"/>
      <c r="D278" s="219" t="s">
        <v>277</v>
      </c>
      <c r="E278" s="239" t="s">
        <v>34</v>
      </c>
      <c r="F278" s="240" t="s">
        <v>1290</v>
      </c>
      <c r="G278" s="238"/>
      <c r="H278" s="241">
        <v>19.013999999999999</v>
      </c>
      <c r="I278" s="242"/>
      <c r="J278" s="238"/>
      <c r="K278" s="238"/>
      <c r="L278" s="243"/>
      <c r="M278" s="244"/>
      <c r="N278" s="245"/>
      <c r="O278" s="245"/>
      <c r="P278" s="245"/>
      <c r="Q278" s="245"/>
      <c r="R278" s="245"/>
      <c r="S278" s="245"/>
      <c r="T278" s="246"/>
      <c r="AT278" s="247" t="s">
        <v>277</v>
      </c>
      <c r="AU278" s="247" t="s">
        <v>88</v>
      </c>
      <c r="AV278" s="13" t="s">
        <v>88</v>
      </c>
      <c r="AW278" s="13" t="s">
        <v>41</v>
      </c>
      <c r="AX278" s="13" t="s">
        <v>78</v>
      </c>
      <c r="AY278" s="247" t="s">
        <v>179</v>
      </c>
    </row>
    <row r="279" spans="2:65" s="14" customFormat="1" ht="13.5">
      <c r="B279" s="248"/>
      <c r="C279" s="249"/>
      <c r="D279" s="216" t="s">
        <v>277</v>
      </c>
      <c r="E279" s="250" t="s">
        <v>34</v>
      </c>
      <c r="F279" s="251" t="s">
        <v>280</v>
      </c>
      <c r="G279" s="249"/>
      <c r="H279" s="252">
        <v>19.013999999999999</v>
      </c>
      <c r="I279" s="253"/>
      <c r="J279" s="249"/>
      <c r="K279" s="249"/>
      <c r="L279" s="254"/>
      <c r="M279" s="255"/>
      <c r="N279" s="256"/>
      <c r="O279" s="256"/>
      <c r="P279" s="256"/>
      <c r="Q279" s="256"/>
      <c r="R279" s="256"/>
      <c r="S279" s="256"/>
      <c r="T279" s="257"/>
      <c r="AT279" s="258" t="s">
        <v>277</v>
      </c>
      <c r="AU279" s="258" t="s">
        <v>88</v>
      </c>
      <c r="AV279" s="14" t="s">
        <v>203</v>
      </c>
      <c r="AW279" s="14" t="s">
        <v>41</v>
      </c>
      <c r="AX279" s="14" t="s">
        <v>86</v>
      </c>
      <c r="AY279" s="258" t="s">
        <v>179</v>
      </c>
    </row>
    <row r="280" spans="2:65" s="1" customFormat="1" ht="22.5" customHeight="1">
      <c r="B280" s="43"/>
      <c r="C280" s="204" t="s">
        <v>585</v>
      </c>
      <c r="D280" s="204" t="s">
        <v>182</v>
      </c>
      <c r="E280" s="205" t="s">
        <v>781</v>
      </c>
      <c r="F280" s="206" t="s">
        <v>782</v>
      </c>
      <c r="G280" s="207" t="s">
        <v>287</v>
      </c>
      <c r="H280" s="208">
        <v>19.013999999999999</v>
      </c>
      <c r="I280" s="209"/>
      <c r="J280" s="210">
        <f>ROUND(I280*H280,2)</f>
        <v>0</v>
      </c>
      <c r="K280" s="206" t="s">
        <v>186</v>
      </c>
      <c r="L280" s="63"/>
      <c r="M280" s="211" t="s">
        <v>34</v>
      </c>
      <c r="N280" s="212" t="s">
        <v>49</v>
      </c>
      <c r="O280" s="44"/>
      <c r="P280" s="213">
        <f>O280*H280</f>
        <v>0</v>
      </c>
      <c r="Q280" s="213">
        <v>1E-4</v>
      </c>
      <c r="R280" s="213">
        <f>Q280*H280</f>
        <v>1.9013999999999999E-3</v>
      </c>
      <c r="S280" s="213">
        <v>0</v>
      </c>
      <c r="T280" s="214">
        <f>S280*H280</f>
        <v>0</v>
      </c>
      <c r="AR280" s="25" t="s">
        <v>337</v>
      </c>
      <c r="AT280" s="25" t="s">
        <v>182</v>
      </c>
      <c r="AU280" s="25" t="s">
        <v>88</v>
      </c>
      <c r="AY280" s="25" t="s">
        <v>179</v>
      </c>
      <c r="BE280" s="215">
        <f>IF(N280="základní",J280,0)</f>
        <v>0</v>
      </c>
      <c r="BF280" s="215">
        <f>IF(N280="snížená",J280,0)</f>
        <v>0</v>
      </c>
      <c r="BG280" s="215">
        <f>IF(N280="zákl. přenesená",J280,0)</f>
        <v>0</v>
      </c>
      <c r="BH280" s="215">
        <f>IF(N280="sníž. přenesená",J280,0)</f>
        <v>0</v>
      </c>
      <c r="BI280" s="215">
        <f>IF(N280="nulová",J280,0)</f>
        <v>0</v>
      </c>
      <c r="BJ280" s="25" t="s">
        <v>86</v>
      </c>
      <c r="BK280" s="215">
        <f>ROUND(I280*H280,2)</f>
        <v>0</v>
      </c>
      <c r="BL280" s="25" t="s">
        <v>337</v>
      </c>
      <c r="BM280" s="25" t="s">
        <v>783</v>
      </c>
    </row>
    <row r="281" spans="2:65" s="1" customFormat="1" ht="22.5" customHeight="1">
      <c r="B281" s="43"/>
      <c r="C281" s="204" t="s">
        <v>590</v>
      </c>
      <c r="D281" s="204" t="s">
        <v>182</v>
      </c>
      <c r="E281" s="205" t="s">
        <v>786</v>
      </c>
      <c r="F281" s="206" t="s">
        <v>787</v>
      </c>
      <c r="G281" s="207" t="s">
        <v>287</v>
      </c>
      <c r="H281" s="208">
        <v>19.013999999999999</v>
      </c>
      <c r="I281" s="209"/>
      <c r="J281" s="210">
        <f>ROUND(I281*H281,2)</f>
        <v>0</v>
      </c>
      <c r="K281" s="206" t="s">
        <v>186</v>
      </c>
      <c r="L281" s="63"/>
      <c r="M281" s="211" t="s">
        <v>34</v>
      </c>
      <c r="N281" s="212" t="s">
        <v>49</v>
      </c>
      <c r="O281" s="44"/>
      <c r="P281" s="213">
        <f>O281*H281</f>
        <v>0</v>
      </c>
      <c r="Q281" s="213">
        <v>1E-4</v>
      </c>
      <c r="R281" s="213">
        <f>Q281*H281</f>
        <v>1.9013999999999999E-3</v>
      </c>
      <c r="S281" s="213">
        <v>0</v>
      </c>
      <c r="T281" s="214">
        <f>S281*H281</f>
        <v>0</v>
      </c>
      <c r="AR281" s="25" t="s">
        <v>337</v>
      </c>
      <c r="AT281" s="25" t="s">
        <v>182</v>
      </c>
      <c r="AU281" s="25" t="s">
        <v>88</v>
      </c>
      <c r="AY281" s="25" t="s">
        <v>179</v>
      </c>
      <c r="BE281" s="215">
        <f>IF(N281="základní",J281,0)</f>
        <v>0</v>
      </c>
      <c r="BF281" s="215">
        <f>IF(N281="snížená",J281,0)</f>
        <v>0</v>
      </c>
      <c r="BG281" s="215">
        <f>IF(N281="zákl. přenesená",J281,0)</f>
        <v>0</v>
      </c>
      <c r="BH281" s="215">
        <f>IF(N281="sníž. přenesená",J281,0)</f>
        <v>0</v>
      </c>
      <c r="BI281" s="215">
        <f>IF(N281="nulová",J281,0)</f>
        <v>0</v>
      </c>
      <c r="BJ281" s="25" t="s">
        <v>86</v>
      </c>
      <c r="BK281" s="215">
        <f>ROUND(I281*H281,2)</f>
        <v>0</v>
      </c>
      <c r="BL281" s="25" t="s">
        <v>337</v>
      </c>
      <c r="BM281" s="25" t="s">
        <v>788</v>
      </c>
    </row>
    <row r="282" spans="2:65" s="1" customFormat="1" ht="31.5" customHeight="1">
      <c r="B282" s="43"/>
      <c r="C282" s="204" t="s">
        <v>594</v>
      </c>
      <c r="D282" s="204" t="s">
        <v>182</v>
      </c>
      <c r="E282" s="205" t="s">
        <v>790</v>
      </c>
      <c r="F282" s="206" t="s">
        <v>791</v>
      </c>
      <c r="G282" s="207" t="s">
        <v>287</v>
      </c>
      <c r="H282" s="208">
        <v>106</v>
      </c>
      <c r="I282" s="209"/>
      <c r="J282" s="210">
        <f>ROUND(I282*H282,2)</f>
        <v>0</v>
      </c>
      <c r="K282" s="206" t="s">
        <v>186</v>
      </c>
      <c r="L282" s="63"/>
      <c r="M282" s="211" t="s">
        <v>34</v>
      </c>
      <c r="N282" s="212" t="s">
        <v>49</v>
      </c>
      <c r="O282" s="44"/>
      <c r="P282" s="213">
        <f>O282*H282</f>
        <v>0</v>
      </c>
      <c r="Q282" s="213">
        <v>0</v>
      </c>
      <c r="R282" s="213">
        <f>Q282*H282</f>
        <v>0</v>
      </c>
      <c r="S282" s="213">
        <v>1.8339999999999999E-2</v>
      </c>
      <c r="T282" s="214">
        <f>S282*H282</f>
        <v>1.9440399999999998</v>
      </c>
      <c r="AR282" s="25" t="s">
        <v>337</v>
      </c>
      <c r="AT282" s="25" t="s">
        <v>182</v>
      </c>
      <c r="AU282" s="25" t="s">
        <v>88</v>
      </c>
      <c r="AY282" s="25" t="s">
        <v>179</v>
      </c>
      <c r="BE282" s="215">
        <f>IF(N282="základní",J282,0)</f>
        <v>0</v>
      </c>
      <c r="BF282" s="215">
        <f>IF(N282="snížená",J282,0)</f>
        <v>0</v>
      </c>
      <c r="BG282" s="215">
        <f>IF(N282="zákl. přenesená",J282,0)</f>
        <v>0</v>
      </c>
      <c r="BH282" s="215">
        <f>IF(N282="sníž. přenesená",J282,0)</f>
        <v>0</v>
      </c>
      <c r="BI282" s="215">
        <f>IF(N282="nulová",J282,0)</f>
        <v>0</v>
      </c>
      <c r="BJ282" s="25" t="s">
        <v>86</v>
      </c>
      <c r="BK282" s="215">
        <f>ROUND(I282*H282,2)</f>
        <v>0</v>
      </c>
      <c r="BL282" s="25" t="s">
        <v>337</v>
      </c>
      <c r="BM282" s="25" t="s">
        <v>792</v>
      </c>
    </row>
    <row r="283" spans="2:65" s="12" customFormat="1" ht="13.5">
      <c r="B283" s="226"/>
      <c r="C283" s="227"/>
      <c r="D283" s="219" t="s">
        <v>277</v>
      </c>
      <c r="E283" s="228" t="s">
        <v>34</v>
      </c>
      <c r="F283" s="229" t="s">
        <v>1251</v>
      </c>
      <c r="G283" s="227"/>
      <c r="H283" s="230" t="s">
        <v>34</v>
      </c>
      <c r="I283" s="231"/>
      <c r="J283" s="227"/>
      <c r="K283" s="227"/>
      <c r="L283" s="232"/>
      <c r="M283" s="233"/>
      <c r="N283" s="234"/>
      <c r="O283" s="234"/>
      <c r="P283" s="234"/>
      <c r="Q283" s="234"/>
      <c r="R283" s="234"/>
      <c r="S283" s="234"/>
      <c r="T283" s="235"/>
      <c r="AT283" s="236" t="s">
        <v>277</v>
      </c>
      <c r="AU283" s="236" t="s">
        <v>88</v>
      </c>
      <c r="AV283" s="12" t="s">
        <v>86</v>
      </c>
      <c r="AW283" s="12" t="s">
        <v>41</v>
      </c>
      <c r="AX283" s="12" t="s">
        <v>78</v>
      </c>
      <c r="AY283" s="236" t="s">
        <v>179</v>
      </c>
    </row>
    <row r="284" spans="2:65" s="13" customFormat="1" ht="13.5">
      <c r="B284" s="237"/>
      <c r="C284" s="238"/>
      <c r="D284" s="219" t="s">
        <v>277</v>
      </c>
      <c r="E284" s="239" t="s">
        <v>34</v>
      </c>
      <c r="F284" s="240" t="s">
        <v>1291</v>
      </c>
      <c r="G284" s="238"/>
      <c r="H284" s="241">
        <v>106</v>
      </c>
      <c r="I284" s="242"/>
      <c r="J284" s="238"/>
      <c r="K284" s="238"/>
      <c r="L284" s="243"/>
      <c r="M284" s="244"/>
      <c r="N284" s="245"/>
      <c r="O284" s="245"/>
      <c r="P284" s="245"/>
      <c r="Q284" s="245"/>
      <c r="R284" s="245"/>
      <c r="S284" s="245"/>
      <c r="T284" s="246"/>
      <c r="AT284" s="247" t="s">
        <v>277</v>
      </c>
      <c r="AU284" s="247" t="s">
        <v>88</v>
      </c>
      <c r="AV284" s="13" t="s">
        <v>88</v>
      </c>
      <c r="AW284" s="13" t="s">
        <v>41</v>
      </c>
      <c r="AX284" s="13" t="s">
        <v>78</v>
      </c>
      <c r="AY284" s="247" t="s">
        <v>179</v>
      </c>
    </row>
    <row r="285" spans="2:65" s="14" customFormat="1" ht="13.5">
      <c r="B285" s="248"/>
      <c r="C285" s="249"/>
      <c r="D285" s="216" t="s">
        <v>277</v>
      </c>
      <c r="E285" s="250" t="s">
        <v>34</v>
      </c>
      <c r="F285" s="251" t="s">
        <v>280</v>
      </c>
      <c r="G285" s="249"/>
      <c r="H285" s="252">
        <v>106</v>
      </c>
      <c r="I285" s="253"/>
      <c r="J285" s="249"/>
      <c r="K285" s="249"/>
      <c r="L285" s="254"/>
      <c r="M285" s="255"/>
      <c r="N285" s="256"/>
      <c r="O285" s="256"/>
      <c r="P285" s="256"/>
      <c r="Q285" s="256"/>
      <c r="R285" s="256"/>
      <c r="S285" s="256"/>
      <c r="T285" s="257"/>
      <c r="AT285" s="258" t="s">
        <v>277</v>
      </c>
      <c r="AU285" s="258" t="s">
        <v>88</v>
      </c>
      <c r="AV285" s="14" t="s">
        <v>203</v>
      </c>
      <c r="AW285" s="14" t="s">
        <v>41</v>
      </c>
      <c r="AX285" s="14" t="s">
        <v>86</v>
      </c>
      <c r="AY285" s="258" t="s">
        <v>179</v>
      </c>
    </row>
    <row r="286" spans="2:65" s="1" customFormat="1" ht="22.5" customHeight="1">
      <c r="B286" s="43"/>
      <c r="C286" s="204" t="s">
        <v>599</v>
      </c>
      <c r="D286" s="204" t="s">
        <v>182</v>
      </c>
      <c r="E286" s="205" t="s">
        <v>820</v>
      </c>
      <c r="F286" s="206" t="s">
        <v>821</v>
      </c>
      <c r="G286" s="207" t="s">
        <v>287</v>
      </c>
      <c r="H286" s="208">
        <v>16.8</v>
      </c>
      <c r="I286" s="209"/>
      <c r="J286" s="210">
        <f>ROUND(I286*H286,2)</f>
        <v>0</v>
      </c>
      <c r="K286" s="206" t="s">
        <v>186</v>
      </c>
      <c r="L286" s="63"/>
      <c r="M286" s="211" t="s">
        <v>34</v>
      </c>
      <c r="N286" s="212" t="s">
        <v>49</v>
      </c>
      <c r="O286" s="44"/>
      <c r="P286" s="213">
        <f>O286*H286</f>
        <v>0</v>
      </c>
      <c r="Q286" s="213">
        <v>0</v>
      </c>
      <c r="R286" s="213">
        <f>Q286*H286</f>
        <v>0</v>
      </c>
      <c r="S286" s="213">
        <v>1.065E-2</v>
      </c>
      <c r="T286" s="214">
        <f>S286*H286</f>
        <v>0.17892</v>
      </c>
      <c r="AR286" s="25" t="s">
        <v>337</v>
      </c>
      <c r="AT286" s="25" t="s">
        <v>182</v>
      </c>
      <c r="AU286" s="25" t="s">
        <v>88</v>
      </c>
      <c r="AY286" s="25" t="s">
        <v>179</v>
      </c>
      <c r="BE286" s="215">
        <f>IF(N286="základní",J286,0)</f>
        <v>0</v>
      </c>
      <c r="BF286" s="215">
        <f>IF(N286="snížená",J286,0)</f>
        <v>0</v>
      </c>
      <c r="BG286" s="215">
        <f>IF(N286="zákl. přenesená",J286,0)</f>
        <v>0</v>
      </c>
      <c r="BH286" s="215">
        <f>IF(N286="sníž. přenesená",J286,0)</f>
        <v>0</v>
      </c>
      <c r="BI286" s="215">
        <f>IF(N286="nulová",J286,0)</f>
        <v>0</v>
      </c>
      <c r="BJ286" s="25" t="s">
        <v>86</v>
      </c>
      <c r="BK286" s="215">
        <f>ROUND(I286*H286,2)</f>
        <v>0</v>
      </c>
      <c r="BL286" s="25" t="s">
        <v>337</v>
      </c>
      <c r="BM286" s="25" t="s">
        <v>822</v>
      </c>
    </row>
    <row r="287" spans="2:65" s="12" customFormat="1" ht="13.5">
      <c r="B287" s="226"/>
      <c r="C287" s="227"/>
      <c r="D287" s="219" t="s">
        <v>277</v>
      </c>
      <c r="E287" s="228" t="s">
        <v>34</v>
      </c>
      <c r="F287" s="229" t="s">
        <v>1251</v>
      </c>
      <c r="G287" s="227"/>
      <c r="H287" s="230" t="s">
        <v>34</v>
      </c>
      <c r="I287" s="231"/>
      <c r="J287" s="227"/>
      <c r="K287" s="227"/>
      <c r="L287" s="232"/>
      <c r="M287" s="233"/>
      <c r="N287" s="234"/>
      <c r="O287" s="234"/>
      <c r="P287" s="234"/>
      <c r="Q287" s="234"/>
      <c r="R287" s="234"/>
      <c r="S287" s="234"/>
      <c r="T287" s="235"/>
      <c r="AT287" s="236" t="s">
        <v>277</v>
      </c>
      <c r="AU287" s="236" t="s">
        <v>88</v>
      </c>
      <c r="AV287" s="12" t="s">
        <v>86</v>
      </c>
      <c r="AW287" s="12" t="s">
        <v>41</v>
      </c>
      <c r="AX287" s="12" t="s">
        <v>78</v>
      </c>
      <c r="AY287" s="236" t="s">
        <v>179</v>
      </c>
    </row>
    <row r="288" spans="2:65" s="13" customFormat="1" ht="13.5">
      <c r="B288" s="237"/>
      <c r="C288" s="238"/>
      <c r="D288" s="219" t="s">
        <v>277</v>
      </c>
      <c r="E288" s="239" t="s">
        <v>34</v>
      </c>
      <c r="F288" s="240" t="s">
        <v>1292</v>
      </c>
      <c r="G288" s="238"/>
      <c r="H288" s="241">
        <v>16.8</v>
      </c>
      <c r="I288" s="242"/>
      <c r="J288" s="238"/>
      <c r="K288" s="238"/>
      <c r="L288" s="243"/>
      <c r="M288" s="244"/>
      <c r="N288" s="245"/>
      <c r="O288" s="245"/>
      <c r="P288" s="245"/>
      <c r="Q288" s="245"/>
      <c r="R288" s="245"/>
      <c r="S288" s="245"/>
      <c r="T288" s="246"/>
      <c r="AT288" s="247" t="s">
        <v>277</v>
      </c>
      <c r="AU288" s="247" t="s">
        <v>88</v>
      </c>
      <c r="AV288" s="13" t="s">
        <v>88</v>
      </c>
      <c r="AW288" s="13" t="s">
        <v>41</v>
      </c>
      <c r="AX288" s="13" t="s">
        <v>78</v>
      </c>
      <c r="AY288" s="247" t="s">
        <v>179</v>
      </c>
    </row>
    <row r="289" spans="2:65" s="14" customFormat="1" ht="13.5">
      <c r="B289" s="248"/>
      <c r="C289" s="249"/>
      <c r="D289" s="216" t="s">
        <v>277</v>
      </c>
      <c r="E289" s="250" t="s">
        <v>34</v>
      </c>
      <c r="F289" s="251" t="s">
        <v>280</v>
      </c>
      <c r="G289" s="249"/>
      <c r="H289" s="252">
        <v>16.8</v>
      </c>
      <c r="I289" s="253"/>
      <c r="J289" s="249"/>
      <c r="K289" s="249"/>
      <c r="L289" s="254"/>
      <c r="M289" s="255"/>
      <c r="N289" s="256"/>
      <c r="O289" s="256"/>
      <c r="P289" s="256"/>
      <c r="Q289" s="256"/>
      <c r="R289" s="256"/>
      <c r="S289" s="256"/>
      <c r="T289" s="257"/>
      <c r="AT289" s="258" t="s">
        <v>277</v>
      </c>
      <c r="AU289" s="258" t="s">
        <v>88</v>
      </c>
      <c r="AV289" s="14" t="s">
        <v>203</v>
      </c>
      <c r="AW289" s="14" t="s">
        <v>41</v>
      </c>
      <c r="AX289" s="14" t="s">
        <v>86</v>
      </c>
      <c r="AY289" s="258" t="s">
        <v>179</v>
      </c>
    </row>
    <row r="290" spans="2:65" s="1" customFormat="1" ht="31.5" customHeight="1">
      <c r="B290" s="43"/>
      <c r="C290" s="204" t="s">
        <v>607</v>
      </c>
      <c r="D290" s="204" t="s">
        <v>182</v>
      </c>
      <c r="E290" s="205" t="s">
        <v>825</v>
      </c>
      <c r="F290" s="206" t="s">
        <v>826</v>
      </c>
      <c r="G290" s="207" t="s">
        <v>287</v>
      </c>
      <c r="H290" s="208">
        <v>29.7</v>
      </c>
      <c r="I290" s="209"/>
      <c r="J290" s="210">
        <f>ROUND(I290*H290,2)</f>
        <v>0</v>
      </c>
      <c r="K290" s="206" t="s">
        <v>364</v>
      </c>
      <c r="L290" s="63"/>
      <c r="M290" s="211" t="s">
        <v>34</v>
      </c>
      <c r="N290" s="212" t="s">
        <v>49</v>
      </c>
      <c r="O290" s="44"/>
      <c r="P290" s="213">
        <f>O290*H290</f>
        <v>0</v>
      </c>
      <c r="Q290" s="213">
        <v>1.39E-3</v>
      </c>
      <c r="R290" s="213">
        <f>Q290*H290</f>
        <v>4.1283E-2</v>
      </c>
      <c r="S290" s="213">
        <v>0</v>
      </c>
      <c r="T290" s="214">
        <f>S290*H290</f>
        <v>0</v>
      </c>
      <c r="AR290" s="25" t="s">
        <v>337</v>
      </c>
      <c r="AT290" s="25" t="s">
        <v>182</v>
      </c>
      <c r="AU290" s="25" t="s">
        <v>88</v>
      </c>
      <c r="AY290" s="25" t="s">
        <v>179</v>
      </c>
      <c r="BE290" s="215">
        <f>IF(N290="základní",J290,0)</f>
        <v>0</v>
      </c>
      <c r="BF290" s="215">
        <f>IF(N290="snížená",J290,0)</f>
        <v>0</v>
      </c>
      <c r="BG290" s="215">
        <f>IF(N290="zákl. přenesená",J290,0)</f>
        <v>0</v>
      </c>
      <c r="BH290" s="215">
        <f>IF(N290="sníž. přenesená",J290,0)</f>
        <v>0</v>
      </c>
      <c r="BI290" s="215">
        <f>IF(N290="nulová",J290,0)</f>
        <v>0</v>
      </c>
      <c r="BJ290" s="25" t="s">
        <v>86</v>
      </c>
      <c r="BK290" s="215">
        <f>ROUND(I290*H290,2)</f>
        <v>0</v>
      </c>
      <c r="BL290" s="25" t="s">
        <v>337</v>
      </c>
      <c r="BM290" s="25" t="s">
        <v>827</v>
      </c>
    </row>
    <row r="291" spans="2:65" s="1" customFormat="1" ht="54">
      <c r="B291" s="43"/>
      <c r="C291" s="65"/>
      <c r="D291" s="219" t="s">
        <v>189</v>
      </c>
      <c r="E291" s="65"/>
      <c r="F291" s="220" t="s">
        <v>828</v>
      </c>
      <c r="G291" s="65"/>
      <c r="H291" s="65"/>
      <c r="I291" s="174"/>
      <c r="J291" s="65"/>
      <c r="K291" s="65"/>
      <c r="L291" s="63"/>
      <c r="M291" s="218"/>
      <c r="N291" s="44"/>
      <c r="O291" s="44"/>
      <c r="P291" s="44"/>
      <c r="Q291" s="44"/>
      <c r="R291" s="44"/>
      <c r="S291" s="44"/>
      <c r="T291" s="80"/>
      <c r="AT291" s="25" t="s">
        <v>189</v>
      </c>
      <c r="AU291" s="25" t="s">
        <v>88</v>
      </c>
    </row>
    <row r="292" spans="2:65" s="12" customFormat="1" ht="13.5">
      <c r="B292" s="226"/>
      <c r="C292" s="227"/>
      <c r="D292" s="219" t="s">
        <v>277</v>
      </c>
      <c r="E292" s="228" t="s">
        <v>34</v>
      </c>
      <c r="F292" s="229" t="s">
        <v>1251</v>
      </c>
      <c r="G292" s="227"/>
      <c r="H292" s="230" t="s">
        <v>34</v>
      </c>
      <c r="I292" s="231"/>
      <c r="J292" s="227"/>
      <c r="K292" s="227"/>
      <c r="L292" s="232"/>
      <c r="M292" s="233"/>
      <c r="N292" s="234"/>
      <c r="O292" s="234"/>
      <c r="P292" s="234"/>
      <c r="Q292" s="234"/>
      <c r="R292" s="234"/>
      <c r="S292" s="234"/>
      <c r="T292" s="235"/>
      <c r="AT292" s="236" t="s">
        <v>277</v>
      </c>
      <c r="AU292" s="236" t="s">
        <v>88</v>
      </c>
      <c r="AV292" s="12" t="s">
        <v>86</v>
      </c>
      <c r="AW292" s="12" t="s">
        <v>41</v>
      </c>
      <c r="AX292" s="12" t="s">
        <v>78</v>
      </c>
      <c r="AY292" s="236" t="s">
        <v>179</v>
      </c>
    </row>
    <row r="293" spans="2:65" s="13" customFormat="1" ht="13.5">
      <c r="B293" s="237"/>
      <c r="C293" s="238"/>
      <c r="D293" s="219" t="s">
        <v>277</v>
      </c>
      <c r="E293" s="239" t="s">
        <v>34</v>
      </c>
      <c r="F293" s="240" t="s">
        <v>1293</v>
      </c>
      <c r="G293" s="238"/>
      <c r="H293" s="241">
        <v>29.7</v>
      </c>
      <c r="I293" s="242"/>
      <c r="J293" s="238"/>
      <c r="K293" s="238"/>
      <c r="L293" s="243"/>
      <c r="M293" s="244"/>
      <c r="N293" s="245"/>
      <c r="O293" s="245"/>
      <c r="P293" s="245"/>
      <c r="Q293" s="245"/>
      <c r="R293" s="245"/>
      <c r="S293" s="245"/>
      <c r="T293" s="246"/>
      <c r="AT293" s="247" t="s">
        <v>277</v>
      </c>
      <c r="AU293" s="247" t="s">
        <v>88</v>
      </c>
      <c r="AV293" s="13" t="s">
        <v>88</v>
      </c>
      <c r="AW293" s="13" t="s">
        <v>41</v>
      </c>
      <c r="AX293" s="13" t="s">
        <v>78</v>
      </c>
      <c r="AY293" s="247" t="s">
        <v>179</v>
      </c>
    </row>
    <row r="294" spans="2:65" s="14" customFormat="1" ht="13.5">
      <c r="B294" s="248"/>
      <c r="C294" s="249"/>
      <c r="D294" s="216" t="s">
        <v>277</v>
      </c>
      <c r="E294" s="250" t="s">
        <v>34</v>
      </c>
      <c r="F294" s="251" t="s">
        <v>280</v>
      </c>
      <c r="G294" s="249"/>
      <c r="H294" s="252">
        <v>29.7</v>
      </c>
      <c r="I294" s="253"/>
      <c r="J294" s="249"/>
      <c r="K294" s="249"/>
      <c r="L294" s="254"/>
      <c r="M294" s="255"/>
      <c r="N294" s="256"/>
      <c r="O294" s="256"/>
      <c r="P294" s="256"/>
      <c r="Q294" s="256"/>
      <c r="R294" s="256"/>
      <c r="S294" s="256"/>
      <c r="T294" s="257"/>
      <c r="AT294" s="258" t="s">
        <v>277</v>
      </c>
      <c r="AU294" s="258" t="s">
        <v>88</v>
      </c>
      <c r="AV294" s="14" t="s">
        <v>203</v>
      </c>
      <c r="AW294" s="14" t="s">
        <v>41</v>
      </c>
      <c r="AX294" s="14" t="s">
        <v>86</v>
      </c>
      <c r="AY294" s="258" t="s">
        <v>179</v>
      </c>
    </row>
    <row r="295" spans="2:65" s="1" customFormat="1" ht="31.5" customHeight="1">
      <c r="B295" s="43"/>
      <c r="C295" s="204" t="s">
        <v>612</v>
      </c>
      <c r="D295" s="204" t="s">
        <v>182</v>
      </c>
      <c r="E295" s="205" t="s">
        <v>831</v>
      </c>
      <c r="F295" s="206" t="s">
        <v>832</v>
      </c>
      <c r="G295" s="207" t="s">
        <v>287</v>
      </c>
      <c r="H295" s="208">
        <v>38.36</v>
      </c>
      <c r="I295" s="209"/>
      <c r="J295" s="210">
        <f>ROUND(I295*H295,2)</f>
        <v>0</v>
      </c>
      <c r="K295" s="206" t="s">
        <v>364</v>
      </c>
      <c r="L295" s="63"/>
      <c r="M295" s="211" t="s">
        <v>34</v>
      </c>
      <c r="N295" s="212" t="s">
        <v>49</v>
      </c>
      <c r="O295" s="44"/>
      <c r="P295" s="213">
        <f>O295*H295</f>
        <v>0</v>
      </c>
      <c r="Q295" s="213">
        <v>0</v>
      </c>
      <c r="R295" s="213">
        <f>Q295*H295</f>
        <v>0</v>
      </c>
      <c r="S295" s="213">
        <v>0</v>
      </c>
      <c r="T295" s="214">
        <f>S295*H295</f>
        <v>0</v>
      </c>
      <c r="AR295" s="25" t="s">
        <v>337</v>
      </c>
      <c r="AT295" s="25" t="s">
        <v>182</v>
      </c>
      <c r="AU295" s="25" t="s">
        <v>88</v>
      </c>
      <c r="AY295" s="25" t="s">
        <v>179</v>
      </c>
      <c r="BE295" s="215">
        <f>IF(N295="základní",J295,0)</f>
        <v>0</v>
      </c>
      <c r="BF295" s="215">
        <f>IF(N295="snížená",J295,0)</f>
        <v>0</v>
      </c>
      <c r="BG295" s="215">
        <f>IF(N295="zákl. přenesená",J295,0)</f>
        <v>0</v>
      </c>
      <c r="BH295" s="215">
        <f>IF(N295="sníž. přenesená",J295,0)</f>
        <v>0</v>
      </c>
      <c r="BI295" s="215">
        <f>IF(N295="nulová",J295,0)</f>
        <v>0</v>
      </c>
      <c r="BJ295" s="25" t="s">
        <v>86</v>
      </c>
      <c r="BK295" s="215">
        <f>ROUND(I295*H295,2)</f>
        <v>0</v>
      </c>
      <c r="BL295" s="25" t="s">
        <v>337</v>
      </c>
      <c r="BM295" s="25" t="s">
        <v>833</v>
      </c>
    </row>
    <row r="296" spans="2:65" s="1" customFormat="1" ht="27">
      <c r="B296" s="43"/>
      <c r="C296" s="65"/>
      <c r="D296" s="219" t="s">
        <v>189</v>
      </c>
      <c r="E296" s="65"/>
      <c r="F296" s="220" t="s">
        <v>834</v>
      </c>
      <c r="G296" s="65"/>
      <c r="H296" s="65"/>
      <c r="I296" s="174"/>
      <c r="J296" s="65"/>
      <c r="K296" s="65"/>
      <c r="L296" s="63"/>
      <c r="M296" s="218"/>
      <c r="N296" s="44"/>
      <c r="O296" s="44"/>
      <c r="P296" s="44"/>
      <c r="Q296" s="44"/>
      <c r="R296" s="44"/>
      <c r="S296" s="44"/>
      <c r="T296" s="80"/>
      <c r="AT296" s="25" t="s">
        <v>189</v>
      </c>
      <c r="AU296" s="25" t="s">
        <v>88</v>
      </c>
    </row>
    <row r="297" spans="2:65" s="12" customFormat="1" ht="27">
      <c r="B297" s="226"/>
      <c r="C297" s="227"/>
      <c r="D297" s="219" t="s">
        <v>277</v>
      </c>
      <c r="E297" s="228" t="s">
        <v>34</v>
      </c>
      <c r="F297" s="229" t="s">
        <v>835</v>
      </c>
      <c r="G297" s="227"/>
      <c r="H297" s="230" t="s">
        <v>34</v>
      </c>
      <c r="I297" s="231"/>
      <c r="J297" s="227"/>
      <c r="K297" s="227"/>
      <c r="L297" s="232"/>
      <c r="M297" s="233"/>
      <c r="N297" s="234"/>
      <c r="O297" s="234"/>
      <c r="P297" s="234"/>
      <c r="Q297" s="234"/>
      <c r="R297" s="234"/>
      <c r="S297" s="234"/>
      <c r="T297" s="235"/>
      <c r="AT297" s="236" t="s">
        <v>277</v>
      </c>
      <c r="AU297" s="236" t="s">
        <v>88</v>
      </c>
      <c r="AV297" s="12" t="s">
        <v>86</v>
      </c>
      <c r="AW297" s="12" t="s">
        <v>41</v>
      </c>
      <c r="AX297" s="12" t="s">
        <v>78</v>
      </c>
      <c r="AY297" s="236" t="s">
        <v>179</v>
      </c>
    </row>
    <row r="298" spans="2:65" s="13" customFormat="1" ht="13.5">
      <c r="B298" s="237"/>
      <c r="C298" s="238"/>
      <c r="D298" s="219" t="s">
        <v>277</v>
      </c>
      <c r="E298" s="239" t="s">
        <v>34</v>
      </c>
      <c r="F298" s="240" t="s">
        <v>1294</v>
      </c>
      <c r="G298" s="238"/>
      <c r="H298" s="241">
        <v>38.36</v>
      </c>
      <c r="I298" s="242"/>
      <c r="J298" s="238"/>
      <c r="K298" s="238"/>
      <c r="L298" s="243"/>
      <c r="M298" s="244"/>
      <c r="N298" s="245"/>
      <c r="O298" s="245"/>
      <c r="P298" s="245"/>
      <c r="Q298" s="245"/>
      <c r="R298" s="245"/>
      <c r="S298" s="245"/>
      <c r="T298" s="246"/>
      <c r="AT298" s="247" t="s">
        <v>277</v>
      </c>
      <c r="AU298" s="247" t="s">
        <v>88</v>
      </c>
      <c r="AV298" s="13" t="s">
        <v>88</v>
      </c>
      <c r="AW298" s="13" t="s">
        <v>41</v>
      </c>
      <c r="AX298" s="13" t="s">
        <v>78</v>
      </c>
      <c r="AY298" s="247" t="s">
        <v>179</v>
      </c>
    </row>
    <row r="299" spans="2:65" s="14" customFormat="1" ht="13.5">
      <c r="B299" s="248"/>
      <c r="C299" s="249"/>
      <c r="D299" s="216" t="s">
        <v>277</v>
      </c>
      <c r="E299" s="250" t="s">
        <v>34</v>
      </c>
      <c r="F299" s="251" t="s">
        <v>280</v>
      </c>
      <c r="G299" s="249"/>
      <c r="H299" s="252">
        <v>38.36</v>
      </c>
      <c r="I299" s="253"/>
      <c r="J299" s="249"/>
      <c r="K299" s="249"/>
      <c r="L299" s="254"/>
      <c r="M299" s="255"/>
      <c r="N299" s="256"/>
      <c r="O299" s="256"/>
      <c r="P299" s="256"/>
      <c r="Q299" s="256"/>
      <c r="R299" s="256"/>
      <c r="S299" s="256"/>
      <c r="T299" s="257"/>
      <c r="AT299" s="258" t="s">
        <v>277</v>
      </c>
      <c r="AU299" s="258" t="s">
        <v>88</v>
      </c>
      <c r="AV299" s="14" t="s">
        <v>203</v>
      </c>
      <c r="AW299" s="14" t="s">
        <v>41</v>
      </c>
      <c r="AX299" s="14" t="s">
        <v>86</v>
      </c>
      <c r="AY299" s="258" t="s">
        <v>179</v>
      </c>
    </row>
    <row r="300" spans="2:65" s="1" customFormat="1" ht="22.5" customHeight="1">
      <c r="B300" s="43"/>
      <c r="C300" s="204" t="s">
        <v>618</v>
      </c>
      <c r="D300" s="204" t="s">
        <v>182</v>
      </c>
      <c r="E300" s="205" t="s">
        <v>838</v>
      </c>
      <c r="F300" s="206" t="s">
        <v>1295</v>
      </c>
      <c r="G300" s="207" t="s">
        <v>283</v>
      </c>
      <c r="H300" s="208">
        <v>1</v>
      </c>
      <c r="I300" s="209"/>
      <c r="J300" s="210">
        <f>ROUND(I300*H300,2)</f>
        <v>0</v>
      </c>
      <c r="K300" s="206" t="s">
        <v>364</v>
      </c>
      <c r="L300" s="63"/>
      <c r="M300" s="211" t="s">
        <v>34</v>
      </c>
      <c r="N300" s="212" t="s">
        <v>49</v>
      </c>
      <c r="O300" s="44"/>
      <c r="P300" s="213">
        <f>O300*H300</f>
        <v>0</v>
      </c>
      <c r="Q300" s="213">
        <v>0</v>
      </c>
      <c r="R300" s="213">
        <f>Q300*H300</f>
        <v>0</v>
      </c>
      <c r="S300" s="213">
        <v>0</v>
      </c>
      <c r="T300" s="214">
        <f>S300*H300</f>
        <v>0</v>
      </c>
      <c r="AR300" s="25" t="s">
        <v>337</v>
      </c>
      <c r="AT300" s="25" t="s">
        <v>182</v>
      </c>
      <c r="AU300" s="25" t="s">
        <v>88</v>
      </c>
      <c r="AY300" s="25" t="s">
        <v>179</v>
      </c>
      <c r="BE300" s="215">
        <f>IF(N300="základní",J300,0)</f>
        <v>0</v>
      </c>
      <c r="BF300" s="215">
        <f>IF(N300="snížená",J300,0)</f>
        <v>0</v>
      </c>
      <c r="BG300" s="215">
        <f>IF(N300="zákl. přenesená",J300,0)</f>
        <v>0</v>
      </c>
      <c r="BH300" s="215">
        <f>IF(N300="sníž. přenesená",J300,0)</f>
        <v>0</v>
      </c>
      <c r="BI300" s="215">
        <f>IF(N300="nulová",J300,0)</f>
        <v>0</v>
      </c>
      <c r="BJ300" s="25" t="s">
        <v>86</v>
      </c>
      <c r="BK300" s="215">
        <f>ROUND(I300*H300,2)</f>
        <v>0</v>
      </c>
      <c r="BL300" s="25" t="s">
        <v>337</v>
      </c>
      <c r="BM300" s="25" t="s">
        <v>840</v>
      </c>
    </row>
    <row r="301" spans="2:65" s="11" customFormat="1" ht="29.85" customHeight="1">
      <c r="B301" s="187"/>
      <c r="C301" s="188"/>
      <c r="D301" s="201" t="s">
        <v>77</v>
      </c>
      <c r="E301" s="202" t="s">
        <v>841</v>
      </c>
      <c r="F301" s="202" t="s">
        <v>842</v>
      </c>
      <c r="G301" s="188"/>
      <c r="H301" s="188"/>
      <c r="I301" s="191"/>
      <c r="J301" s="203">
        <f>BK301</f>
        <v>0</v>
      </c>
      <c r="K301" s="188"/>
      <c r="L301" s="193"/>
      <c r="M301" s="194"/>
      <c r="N301" s="195"/>
      <c r="O301" s="195"/>
      <c r="P301" s="196">
        <f>SUM(P302:P309)</f>
        <v>0</v>
      </c>
      <c r="Q301" s="195"/>
      <c r="R301" s="196">
        <f>SUM(R302:R309)</f>
        <v>0</v>
      </c>
      <c r="S301" s="195"/>
      <c r="T301" s="197">
        <f>SUM(T302:T309)</f>
        <v>0.69599999999999995</v>
      </c>
      <c r="AR301" s="198" t="s">
        <v>88</v>
      </c>
      <c r="AT301" s="199" t="s">
        <v>77</v>
      </c>
      <c r="AU301" s="199" t="s">
        <v>86</v>
      </c>
      <c r="AY301" s="198" t="s">
        <v>179</v>
      </c>
      <c r="BK301" s="200">
        <f>SUM(BK302:BK309)</f>
        <v>0</v>
      </c>
    </row>
    <row r="302" spans="2:65" s="1" customFormat="1" ht="31.5" customHeight="1">
      <c r="B302" s="43"/>
      <c r="C302" s="204" t="s">
        <v>624</v>
      </c>
      <c r="D302" s="204" t="s">
        <v>182</v>
      </c>
      <c r="E302" s="205" t="s">
        <v>1296</v>
      </c>
      <c r="F302" s="206" t="s">
        <v>1297</v>
      </c>
      <c r="G302" s="207" t="s">
        <v>846</v>
      </c>
      <c r="H302" s="208">
        <v>1</v>
      </c>
      <c r="I302" s="209"/>
      <c r="J302" s="210">
        <f>ROUND(I302*H302,2)</f>
        <v>0</v>
      </c>
      <c r="K302" s="206" t="s">
        <v>364</v>
      </c>
      <c r="L302" s="63"/>
      <c r="M302" s="211" t="s">
        <v>34</v>
      </c>
      <c r="N302" s="212" t="s">
        <v>49</v>
      </c>
      <c r="O302" s="44"/>
      <c r="P302" s="213">
        <f>O302*H302</f>
        <v>0</v>
      </c>
      <c r="Q302" s="213">
        <v>0</v>
      </c>
      <c r="R302" s="213">
        <f>Q302*H302</f>
        <v>0</v>
      </c>
      <c r="S302" s="213">
        <v>0</v>
      </c>
      <c r="T302" s="214">
        <f>S302*H302</f>
        <v>0</v>
      </c>
      <c r="AR302" s="25" t="s">
        <v>337</v>
      </c>
      <c r="AT302" s="25" t="s">
        <v>182</v>
      </c>
      <c r="AU302" s="25" t="s">
        <v>88</v>
      </c>
      <c r="AY302" s="25" t="s">
        <v>179</v>
      </c>
      <c r="BE302" s="215">
        <f>IF(N302="základní",J302,0)</f>
        <v>0</v>
      </c>
      <c r="BF302" s="215">
        <f>IF(N302="snížená",J302,0)</f>
        <v>0</v>
      </c>
      <c r="BG302" s="215">
        <f>IF(N302="zákl. přenesená",J302,0)</f>
        <v>0</v>
      </c>
      <c r="BH302" s="215">
        <f>IF(N302="sníž. přenesená",J302,0)</f>
        <v>0</v>
      </c>
      <c r="BI302" s="215">
        <f>IF(N302="nulová",J302,0)</f>
        <v>0</v>
      </c>
      <c r="BJ302" s="25" t="s">
        <v>86</v>
      </c>
      <c r="BK302" s="215">
        <f>ROUND(I302*H302,2)</f>
        <v>0</v>
      </c>
      <c r="BL302" s="25" t="s">
        <v>337</v>
      </c>
      <c r="BM302" s="25" t="s">
        <v>1298</v>
      </c>
    </row>
    <row r="303" spans="2:65" s="1" customFormat="1" ht="54">
      <c r="B303" s="43"/>
      <c r="C303" s="65"/>
      <c r="D303" s="216" t="s">
        <v>189</v>
      </c>
      <c r="E303" s="65"/>
      <c r="F303" s="217" t="s">
        <v>848</v>
      </c>
      <c r="G303" s="65"/>
      <c r="H303" s="65"/>
      <c r="I303" s="174"/>
      <c r="J303" s="65"/>
      <c r="K303" s="65"/>
      <c r="L303" s="63"/>
      <c r="M303" s="218"/>
      <c r="N303" s="44"/>
      <c r="O303" s="44"/>
      <c r="P303" s="44"/>
      <c r="Q303" s="44"/>
      <c r="R303" s="44"/>
      <c r="S303" s="44"/>
      <c r="T303" s="80"/>
      <c r="AT303" s="25" t="s">
        <v>189</v>
      </c>
      <c r="AU303" s="25" t="s">
        <v>88</v>
      </c>
    </row>
    <row r="304" spans="2:65" s="1" customFormat="1" ht="31.5" customHeight="1">
      <c r="B304" s="43"/>
      <c r="C304" s="204" t="s">
        <v>629</v>
      </c>
      <c r="D304" s="204" t="s">
        <v>182</v>
      </c>
      <c r="E304" s="205" t="s">
        <v>1299</v>
      </c>
      <c r="F304" s="206" t="s">
        <v>1300</v>
      </c>
      <c r="G304" s="207" t="s">
        <v>846</v>
      </c>
      <c r="H304" s="208">
        <v>4</v>
      </c>
      <c r="I304" s="209"/>
      <c r="J304" s="210">
        <f>ROUND(I304*H304,2)</f>
        <v>0</v>
      </c>
      <c r="K304" s="206" t="s">
        <v>364</v>
      </c>
      <c r="L304" s="63"/>
      <c r="M304" s="211" t="s">
        <v>34</v>
      </c>
      <c r="N304" s="212" t="s">
        <v>49</v>
      </c>
      <c r="O304" s="44"/>
      <c r="P304" s="213">
        <f>O304*H304</f>
        <v>0</v>
      </c>
      <c r="Q304" s="213">
        <v>0</v>
      </c>
      <c r="R304" s="213">
        <f>Q304*H304</f>
        <v>0</v>
      </c>
      <c r="S304" s="213">
        <v>0</v>
      </c>
      <c r="T304" s="214">
        <f>S304*H304</f>
        <v>0</v>
      </c>
      <c r="AR304" s="25" t="s">
        <v>337</v>
      </c>
      <c r="AT304" s="25" t="s">
        <v>182</v>
      </c>
      <c r="AU304" s="25" t="s">
        <v>88</v>
      </c>
      <c r="AY304" s="25" t="s">
        <v>179</v>
      </c>
      <c r="BE304" s="215">
        <f>IF(N304="základní",J304,0)</f>
        <v>0</v>
      </c>
      <c r="BF304" s="215">
        <f>IF(N304="snížená",J304,0)</f>
        <v>0</v>
      </c>
      <c r="BG304" s="215">
        <f>IF(N304="zákl. přenesená",J304,0)</f>
        <v>0</v>
      </c>
      <c r="BH304" s="215">
        <f>IF(N304="sníž. přenesená",J304,0)</f>
        <v>0</v>
      </c>
      <c r="BI304" s="215">
        <f>IF(N304="nulová",J304,0)</f>
        <v>0</v>
      </c>
      <c r="BJ304" s="25" t="s">
        <v>86</v>
      </c>
      <c r="BK304" s="215">
        <f>ROUND(I304*H304,2)</f>
        <v>0</v>
      </c>
      <c r="BL304" s="25" t="s">
        <v>337</v>
      </c>
      <c r="BM304" s="25" t="s">
        <v>1301</v>
      </c>
    </row>
    <row r="305" spans="2:65" s="1" customFormat="1" ht="54">
      <c r="B305" s="43"/>
      <c r="C305" s="65"/>
      <c r="D305" s="216" t="s">
        <v>189</v>
      </c>
      <c r="E305" s="65"/>
      <c r="F305" s="217" t="s">
        <v>848</v>
      </c>
      <c r="G305" s="65"/>
      <c r="H305" s="65"/>
      <c r="I305" s="174"/>
      <c r="J305" s="65"/>
      <c r="K305" s="65"/>
      <c r="L305" s="63"/>
      <c r="M305" s="218"/>
      <c r="N305" s="44"/>
      <c r="O305" s="44"/>
      <c r="P305" s="44"/>
      <c r="Q305" s="44"/>
      <c r="R305" s="44"/>
      <c r="S305" s="44"/>
      <c r="T305" s="80"/>
      <c r="AT305" s="25" t="s">
        <v>189</v>
      </c>
      <c r="AU305" s="25" t="s">
        <v>88</v>
      </c>
    </row>
    <row r="306" spans="2:65" s="1" customFormat="1" ht="31.5" customHeight="1">
      <c r="B306" s="43"/>
      <c r="C306" s="204" t="s">
        <v>634</v>
      </c>
      <c r="D306" s="204" t="s">
        <v>182</v>
      </c>
      <c r="E306" s="205" t="s">
        <v>1302</v>
      </c>
      <c r="F306" s="206" t="s">
        <v>1303</v>
      </c>
      <c r="G306" s="207" t="s">
        <v>846</v>
      </c>
      <c r="H306" s="208">
        <v>2</v>
      </c>
      <c r="I306" s="209"/>
      <c r="J306" s="210">
        <f>ROUND(I306*H306,2)</f>
        <v>0</v>
      </c>
      <c r="K306" s="206" t="s">
        <v>364</v>
      </c>
      <c r="L306" s="63"/>
      <c r="M306" s="211" t="s">
        <v>34</v>
      </c>
      <c r="N306" s="212" t="s">
        <v>49</v>
      </c>
      <c r="O306" s="44"/>
      <c r="P306" s="213">
        <f>O306*H306</f>
        <v>0</v>
      </c>
      <c r="Q306" s="213">
        <v>0</v>
      </c>
      <c r="R306" s="213">
        <f>Q306*H306</f>
        <v>0</v>
      </c>
      <c r="S306" s="213">
        <v>0</v>
      </c>
      <c r="T306" s="214">
        <f>S306*H306</f>
        <v>0</v>
      </c>
      <c r="AR306" s="25" t="s">
        <v>337</v>
      </c>
      <c r="AT306" s="25" t="s">
        <v>182</v>
      </c>
      <c r="AU306" s="25" t="s">
        <v>88</v>
      </c>
      <c r="AY306" s="25" t="s">
        <v>179</v>
      </c>
      <c r="BE306" s="215">
        <f>IF(N306="základní",J306,0)</f>
        <v>0</v>
      </c>
      <c r="BF306" s="215">
        <f>IF(N306="snížená",J306,0)</f>
        <v>0</v>
      </c>
      <c r="BG306" s="215">
        <f>IF(N306="zákl. přenesená",J306,0)</f>
        <v>0</v>
      </c>
      <c r="BH306" s="215">
        <f>IF(N306="sníž. přenesená",J306,0)</f>
        <v>0</v>
      </c>
      <c r="BI306" s="215">
        <f>IF(N306="nulová",J306,0)</f>
        <v>0</v>
      </c>
      <c r="BJ306" s="25" t="s">
        <v>86</v>
      </c>
      <c r="BK306" s="215">
        <f>ROUND(I306*H306,2)</f>
        <v>0</v>
      </c>
      <c r="BL306" s="25" t="s">
        <v>337</v>
      </c>
      <c r="BM306" s="25" t="s">
        <v>1304</v>
      </c>
    </row>
    <row r="307" spans="2:65" s="1" customFormat="1" ht="54">
      <c r="B307" s="43"/>
      <c r="C307" s="65"/>
      <c r="D307" s="216" t="s">
        <v>189</v>
      </c>
      <c r="E307" s="65"/>
      <c r="F307" s="217" t="s">
        <v>848</v>
      </c>
      <c r="G307" s="65"/>
      <c r="H307" s="65"/>
      <c r="I307" s="174"/>
      <c r="J307" s="65"/>
      <c r="K307" s="65"/>
      <c r="L307" s="63"/>
      <c r="M307" s="218"/>
      <c r="N307" s="44"/>
      <c r="O307" s="44"/>
      <c r="P307" s="44"/>
      <c r="Q307" s="44"/>
      <c r="R307" s="44"/>
      <c r="S307" s="44"/>
      <c r="T307" s="80"/>
      <c r="AT307" s="25" t="s">
        <v>189</v>
      </c>
      <c r="AU307" s="25" t="s">
        <v>88</v>
      </c>
    </row>
    <row r="308" spans="2:65" s="1" customFormat="1" ht="22.5" customHeight="1">
      <c r="B308" s="43"/>
      <c r="C308" s="204" t="s">
        <v>641</v>
      </c>
      <c r="D308" s="204" t="s">
        <v>182</v>
      </c>
      <c r="E308" s="205" t="s">
        <v>1305</v>
      </c>
      <c r="F308" s="206" t="s">
        <v>1306</v>
      </c>
      <c r="G308" s="207" t="s">
        <v>283</v>
      </c>
      <c r="H308" s="208">
        <v>4</v>
      </c>
      <c r="I308" s="209"/>
      <c r="J308" s="210">
        <f>ROUND(I308*H308,2)</f>
        <v>0</v>
      </c>
      <c r="K308" s="206" t="s">
        <v>186</v>
      </c>
      <c r="L308" s="63"/>
      <c r="M308" s="211" t="s">
        <v>34</v>
      </c>
      <c r="N308" s="212" t="s">
        <v>49</v>
      </c>
      <c r="O308" s="44"/>
      <c r="P308" s="213">
        <f>O308*H308</f>
        <v>0</v>
      </c>
      <c r="Q308" s="213">
        <v>0</v>
      </c>
      <c r="R308" s="213">
        <f>Q308*H308</f>
        <v>0</v>
      </c>
      <c r="S308" s="213">
        <v>0.17399999999999999</v>
      </c>
      <c r="T308" s="214">
        <f>S308*H308</f>
        <v>0.69599999999999995</v>
      </c>
      <c r="AR308" s="25" t="s">
        <v>337</v>
      </c>
      <c r="AT308" s="25" t="s">
        <v>182</v>
      </c>
      <c r="AU308" s="25" t="s">
        <v>88</v>
      </c>
      <c r="AY308" s="25" t="s">
        <v>179</v>
      </c>
      <c r="BE308" s="215">
        <f>IF(N308="základní",J308,0)</f>
        <v>0</v>
      </c>
      <c r="BF308" s="215">
        <f>IF(N308="snížená",J308,0)</f>
        <v>0</v>
      </c>
      <c r="BG308" s="215">
        <f>IF(N308="zákl. přenesená",J308,0)</f>
        <v>0</v>
      </c>
      <c r="BH308" s="215">
        <f>IF(N308="sníž. přenesená",J308,0)</f>
        <v>0</v>
      </c>
      <c r="BI308" s="215">
        <f>IF(N308="nulová",J308,0)</f>
        <v>0</v>
      </c>
      <c r="BJ308" s="25" t="s">
        <v>86</v>
      </c>
      <c r="BK308" s="215">
        <f>ROUND(I308*H308,2)</f>
        <v>0</v>
      </c>
      <c r="BL308" s="25" t="s">
        <v>337</v>
      </c>
      <c r="BM308" s="25" t="s">
        <v>1307</v>
      </c>
    </row>
    <row r="309" spans="2:65" s="1" customFormat="1" ht="22.5" customHeight="1">
      <c r="B309" s="43"/>
      <c r="C309" s="204" t="s">
        <v>646</v>
      </c>
      <c r="D309" s="204" t="s">
        <v>182</v>
      </c>
      <c r="E309" s="205" t="s">
        <v>890</v>
      </c>
      <c r="F309" s="206" t="s">
        <v>891</v>
      </c>
      <c r="G309" s="207" t="s">
        <v>283</v>
      </c>
      <c r="H309" s="208">
        <v>1</v>
      </c>
      <c r="I309" s="209"/>
      <c r="J309" s="210">
        <f>ROUND(I309*H309,2)</f>
        <v>0</v>
      </c>
      <c r="K309" s="206" t="s">
        <v>364</v>
      </c>
      <c r="L309" s="63"/>
      <c r="M309" s="211" t="s">
        <v>34</v>
      </c>
      <c r="N309" s="212" t="s">
        <v>49</v>
      </c>
      <c r="O309" s="44"/>
      <c r="P309" s="213">
        <f>O309*H309</f>
        <v>0</v>
      </c>
      <c r="Q309" s="213">
        <v>0</v>
      </c>
      <c r="R309" s="213">
        <f>Q309*H309</f>
        <v>0</v>
      </c>
      <c r="S309" s="213">
        <v>0</v>
      </c>
      <c r="T309" s="214">
        <f>S309*H309</f>
        <v>0</v>
      </c>
      <c r="AR309" s="25" t="s">
        <v>337</v>
      </c>
      <c r="AT309" s="25" t="s">
        <v>182</v>
      </c>
      <c r="AU309" s="25" t="s">
        <v>88</v>
      </c>
      <c r="AY309" s="25" t="s">
        <v>179</v>
      </c>
      <c r="BE309" s="215">
        <f>IF(N309="základní",J309,0)</f>
        <v>0</v>
      </c>
      <c r="BF309" s="215">
        <f>IF(N309="snížená",J309,0)</f>
        <v>0</v>
      </c>
      <c r="BG309" s="215">
        <f>IF(N309="zákl. přenesená",J309,0)</f>
        <v>0</v>
      </c>
      <c r="BH309" s="215">
        <f>IF(N309="sníž. přenesená",J309,0)</f>
        <v>0</v>
      </c>
      <c r="BI309" s="215">
        <f>IF(N309="nulová",J309,0)</f>
        <v>0</v>
      </c>
      <c r="BJ309" s="25" t="s">
        <v>86</v>
      </c>
      <c r="BK309" s="215">
        <f>ROUND(I309*H309,2)</f>
        <v>0</v>
      </c>
      <c r="BL309" s="25" t="s">
        <v>337</v>
      </c>
      <c r="BM309" s="25" t="s">
        <v>892</v>
      </c>
    </row>
    <row r="310" spans="2:65" s="11" customFormat="1" ht="29.85" customHeight="1">
      <c r="B310" s="187"/>
      <c r="C310" s="188"/>
      <c r="D310" s="201" t="s">
        <v>77</v>
      </c>
      <c r="E310" s="202" t="s">
        <v>921</v>
      </c>
      <c r="F310" s="202" t="s">
        <v>922</v>
      </c>
      <c r="G310" s="188"/>
      <c r="H310" s="188"/>
      <c r="I310" s="191"/>
      <c r="J310" s="203">
        <f>BK310</f>
        <v>0</v>
      </c>
      <c r="K310" s="188"/>
      <c r="L310" s="193"/>
      <c r="M310" s="194"/>
      <c r="N310" s="195"/>
      <c r="O310" s="195"/>
      <c r="P310" s="196">
        <f>SUM(P311:P323)</f>
        <v>0</v>
      </c>
      <c r="Q310" s="195"/>
      <c r="R310" s="196">
        <f>SUM(R311:R323)</f>
        <v>1.0023749999999998</v>
      </c>
      <c r="S310" s="195"/>
      <c r="T310" s="197">
        <f>SUM(T311:T323)</f>
        <v>0</v>
      </c>
      <c r="AR310" s="198" t="s">
        <v>88</v>
      </c>
      <c r="AT310" s="199" t="s">
        <v>77</v>
      </c>
      <c r="AU310" s="199" t="s">
        <v>86</v>
      </c>
      <c r="AY310" s="198" t="s">
        <v>179</v>
      </c>
      <c r="BK310" s="200">
        <f>SUM(BK311:BK323)</f>
        <v>0</v>
      </c>
    </row>
    <row r="311" spans="2:65" s="1" customFormat="1" ht="22.5" customHeight="1">
      <c r="B311" s="43"/>
      <c r="C311" s="204" t="s">
        <v>651</v>
      </c>
      <c r="D311" s="204" t="s">
        <v>182</v>
      </c>
      <c r="E311" s="205" t="s">
        <v>924</v>
      </c>
      <c r="F311" s="206" t="s">
        <v>925</v>
      </c>
      <c r="G311" s="207" t="s">
        <v>287</v>
      </c>
      <c r="H311" s="208">
        <v>29.7</v>
      </c>
      <c r="I311" s="209"/>
      <c r="J311" s="210">
        <f>ROUND(I311*H311,2)</f>
        <v>0</v>
      </c>
      <c r="K311" s="206" t="s">
        <v>186</v>
      </c>
      <c r="L311" s="63"/>
      <c r="M311" s="211" t="s">
        <v>34</v>
      </c>
      <c r="N311" s="212" t="s">
        <v>49</v>
      </c>
      <c r="O311" s="44"/>
      <c r="P311" s="213">
        <f>O311*H311</f>
        <v>0</v>
      </c>
      <c r="Q311" s="213">
        <v>3.6700000000000001E-3</v>
      </c>
      <c r="R311" s="213">
        <f>Q311*H311</f>
        <v>0.108999</v>
      </c>
      <c r="S311" s="213">
        <v>0</v>
      </c>
      <c r="T311" s="214">
        <f>S311*H311</f>
        <v>0</v>
      </c>
      <c r="AR311" s="25" t="s">
        <v>337</v>
      </c>
      <c r="AT311" s="25" t="s">
        <v>182</v>
      </c>
      <c r="AU311" s="25" t="s">
        <v>88</v>
      </c>
      <c r="AY311" s="25" t="s">
        <v>179</v>
      </c>
      <c r="BE311" s="215">
        <f>IF(N311="základní",J311,0)</f>
        <v>0</v>
      </c>
      <c r="BF311" s="215">
        <f>IF(N311="snížená",J311,0)</f>
        <v>0</v>
      </c>
      <c r="BG311" s="215">
        <f>IF(N311="zákl. přenesená",J311,0)</f>
        <v>0</v>
      </c>
      <c r="BH311" s="215">
        <f>IF(N311="sníž. přenesená",J311,0)</f>
        <v>0</v>
      </c>
      <c r="BI311" s="215">
        <f>IF(N311="nulová",J311,0)</f>
        <v>0</v>
      </c>
      <c r="BJ311" s="25" t="s">
        <v>86</v>
      </c>
      <c r="BK311" s="215">
        <f>ROUND(I311*H311,2)</f>
        <v>0</v>
      </c>
      <c r="BL311" s="25" t="s">
        <v>337</v>
      </c>
      <c r="BM311" s="25" t="s">
        <v>926</v>
      </c>
    </row>
    <row r="312" spans="2:65" s="1" customFormat="1" ht="40.5">
      <c r="B312" s="43"/>
      <c r="C312" s="65"/>
      <c r="D312" s="219" t="s">
        <v>189</v>
      </c>
      <c r="E312" s="65"/>
      <c r="F312" s="220" t="s">
        <v>927</v>
      </c>
      <c r="G312" s="65"/>
      <c r="H312" s="65"/>
      <c r="I312" s="174"/>
      <c r="J312" s="65"/>
      <c r="K312" s="65"/>
      <c r="L312" s="63"/>
      <c r="M312" s="218"/>
      <c r="N312" s="44"/>
      <c r="O312" s="44"/>
      <c r="P312" s="44"/>
      <c r="Q312" s="44"/>
      <c r="R312" s="44"/>
      <c r="S312" s="44"/>
      <c r="T312" s="80"/>
      <c r="AT312" s="25" t="s">
        <v>189</v>
      </c>
      <c r="AU312" s="25" t="s">
        <v>88</v>
      </c>
    </row>
    <row r="313" spans="2:65" s="12" customFormat="1" ht="13.5">
      <c r="B313" s="226"/>
      <c r="C313" s="227"/>
      <c r="D313" s="219" t="s">
        <v>277</v>
      </c>
      <c r="E313" s="228" t="s">
        <v>34</v>
      </c>
      <c r="F313" s="229" t="s">
        <v>1251</v>
      </c>
      <c r="G313" s="227"/>
      <c r="H313" s="230" t="s">
        <v>34</v>
      </c>
      <c r="I313" s="231"/>
      <c r="J313" s="227"/>
      <c r="K313" s="227"/>
      <c r="L313" s="232"/>
      <c r="M313" s="233"/>
      <c r="N313" s="234"/>
      <c r="O313" s="234"/>
      <c r="P313" s="234"/>
      <c r="Q313" s="234"/>
      <c r="R313" s="234"/>
      <c r="S313" s="234"/>
      <c r="T313" s="235"/>
      <c r="AT313" s="236" t="s">
        <v>277</v>
      </c>
      <c r="AU313" s="236" t="s">
        <v>88</v>
      </c>
      <c r="AV313" s="12" t="s">
        <v>86</v>
      </c>
      <c r="AW313" s="12" t="s">
        <v>41</v>
      </c>
      <c r="AX313" s="12" t="s">
        <v>78</v>
      </c>
      <c r="AY313" s="236" t="s">
        <v>179</v>
      </c>
    </row>
    <row r="314" spans="2:65" s="13" customFormat="1" ht="13.5">
      <c r="B314" s="237"/>
      <c r="C314" s="238"/>
      <c r="D314" s="219" t="s">
        <v>277</v>
      </c>
      <c r="E314" s="239" t="s">
        <v>34</v>
      </c>
      <c r="F314" s="240" t="s">
        <v>1266</v>
      </c>
      <c r="G314" s="238"/>
      <c r="H314" s="241">
        <v>29.7</v>
      </c>
      <c r="I314" s="242"/>
      <c r="J314" s="238"/>
      <c r="K314" s="238"/>
      <c r="L314" s="243"/>
      <c r="M314" s="244"/>
      <c r="N314" s="245"/>
      <c r="O314" s="245"/>
      <c r="P314" s="245"/>
      <c r="Q314" s="245"/>
      <c r="R314" s="245"/>
      <c r="S314" s="245"/>
      <c r="T314" s="246"/>
      <c r="AT314" s="247" t="s">
        <v>277</v>
      </c>
      <c r="AU314" s="247" t="s">
        <v>88</v>
      </c>
      <c r="AV314" s="13" t="s">
        <v>88</v>
      </c>
      <c r="AW314" s="13" t="s">
        <v>41</v>
      </c>
      <c r="AX314" s="13" t="s">
        <v>78</v>
      </c>
      <c r="AY314" s="247" t="s">
        <v>179</v>
      </c>
    </row>
    <row r="315" spans="2:65" s="14" customFormat="1" ht="13.5">
      <c r="B315" s="248"/>
      <c r="C315" s="249"/>
      <c r="D315" s="216" t="s">
        <v>277</v>
      </c>
      <c r="E315" s="250" t="s">
        <v>34</v>
      </c>
      <c r="F315" s="251" t="s">
        <v>280</v>
      </c>
      <c r="G315" s="249"/>
      <c r="H315" s="252">
        <v>29.7</v>
      </c>
      <c r="I315" s="253"/>
      <c r="J315" s="249"/>
      <c r="K315" s="249"/>
      <c r="L315" s="254"/>
      <c r="M315" s="255"/>
      <c r="N315" s="256"/>
      <c r="O315" s="256"/>
      <c r="P315" s="256"/>
      <c r="Q315" s="256"/>
      <c r="R315" s="256"/>
      <c r="S315" s="256"/>
      <c r="T315" s="257"/>
      <c r="AT315" s="258" t="s">
        <v>277</v>
      </c>
      <c r="AU315" s="258" t="s">
        <v>88</v>
      </c>
      <c r="AV315" s="14" t="s">
        <v>203</v>
      </c>
      <c r="AW315" s="14" t="s">
        <v>41</v>
      </c>
      <c r="AX315" s="14" t="s">
        <v>86</v>
      </c>
      <c r="AY315" s="258" t="s">
        <v>179</v>
      </c>
    </row>
    <row r="316" spans="2:65" s="1" customFormat="1" ht="22.5" customHeight="1">
      <c r="B316" s="43"/>
      <c r="C316" s="276" t="s">
        <v>656</v>
      </c>
      <c r="D316" s="276" t="s">
        <v>635</v>
      </c>
      <c r="E316" s="277" t="s">
        <v>929</v>
      </c>
      <c r="F316" s="278" t="s">
        <v>930</v>
      </c>
      <c r="G316" s="279" t="s">
        <v>287</v>
      </c>
      <c r="H316" s="280">
        <v>34.155000000000001</v>
      </c>
      <c r="I316" s="281"/>
      <c r="J316" s="282">
        <f>ROUND(I316*H316,2)</f>
        <v>0</v>
      </c>
      <c r="K316" s="278" t="s">
        <v>364</v>
      </c>
      <c r="L316" s="283"/>
      <c r="M316" s="284" t="s">
        <v>34</v>
      </c>
      <c r="N316" s="285" t="s">
        <v>49</v>
      </c>
      <c r="O316" s="44"/>
      <c r="P316" s="213">
        <f>O316*H316</f>
        <v>0</v>
      </c>
      <c r="Q316" s="213">
        <v>1.9199999999999998E-2</v>
      </c>
      <c r="R316" s="213">
        <f>Q316*H316</f>
        <v>0.65577599999999991</v>
      </c>
      <c r="S316" s="213">
        <v>0</v>
      </c>
      <c r="T316" s="214">
        <f>S316*H316</f>
        <v>0</v>
      </c>
      <c r="AR316" s="25" t="s">
        <v>420</v>
      </c>
      <c r="AT316" s="25" t="s">
        <v>635</v>
      </c>
      <c r="AU316" s="25" t="s">
        <v>88</v>
      </c>
      <c r="AY316" s="25" t="s">
        <v>179</v>
      </c>
      <c r="BE316" s="215">
        <f>IF(N316="základní",J316,0)</f>
        <v>0</v>
      </c>
      <c r="BF316" s="215">
        <f>IF(N316="snížená",J316,0)</f>
        <v>0</v>
      </c>
      <c r="BG316" s="215">
        <f>IF(N316="zákl. přenesená",J316,0)</f>
        <v>0</v>
      </c>
      <c r="BH316" s="215">
        <f>IF(N316="sníž. přenesená",J316,0)</f>
        <v>0</v>
      </c>
      <c r="BI316" s="215">
        <f>IF(N316="nulová",J316,0)</f>
        <v>0</v>
      </c>
      <c r="BJ316" s="25" t="s">
        <v>86</v>
      </c>
      <c r="BK316" s="215">
        <f>ROUND(I316*H316,2)</f>
        <v>0</v>
      </c>
      <c r="BL316" s="25" t="s">
        <v>337</v>
      </c>
      <c r="BM316" s="25" t="s">
        <v>931</v>
      </c>
    </row>
    <row r="317" spans="2:65" s="1" customFormat="1" ht="189">
      <c r="B317" s="43"/>
      <c r="C317" s="65"/>
      <c r="D317" s="219" t="s">
        <v>189</v>
      </c>
      <c r="E317" s="65"/>
      <c r="F317" s="220" t="s">
        <v>1308</v>
      </c>
      <c r="G317" s="65"/>
      <c r="H317" s="65"/>
      <c r="I317" s="174"/>
      <c r="J317" s="65"/>
      <c r="K317" s="65"/>
      <c r="L317" s="63"/>
      <c r="M317" s="218"/>
      <c r="N317" s="44"/>
      <c r="O317" s="44"/>
      <c r="P317" s="44"/>
      <c r="Q317" s="44"/>
      <c r="R317" s="44"/>
      <c r="S317" s="44"/>
      <c r="T317" s="80"/>
      <c r="AT317" s="25" t="s">
        <v>189</v>
      </c>
      <c r="AU317" s="25" t="s">
        <v>88</v>
      </c>
    </row>
    <row r="318" spans="2:65" s="13" customFormat="1" ht="13.5">
      <c r="B318" s="237"/>
      <c r="C318" s="238"/>
      <c r="D318" s="219" t="s">
        <v>277</v>
      </c>
      <c r="E318" s="239" t="s">
        <v>34</v>
      </c>
      <c r="F318" s="240" t="s">
        <v>1309</v>
      </c>
      <c r="G318" s="238"/>
      <c r="H318" s="241">
        <v>34.155000000000001</v>
      </c>
      <c r="I318" s="242"/>
      <c r="J318" s="238"/>
      <c r="K318" s="238"/>
      <c r="L318" s="243"/>
      <c r="M318" s="244"/>
      <c r="N318" s="245"/>
      <c r="O318" s="245"/>
      <c r="P318" s="245"/>
      <c r="Q318" s="245"/>
      <c r="R318" s="245"/>
      <c r="S318" s="245"/>
      <c r="T318" s="246"/>
      <c r="AT318" s="247" t="s">
        <v>277</v>
      </c>
      <c r="AU318" s="247" t="s">
        <v>88</v>
      </c>
      <c r="AV318" s="13" t="s">
        <v>88</v>
      </c>
      <c r="AW318" s="13" t="s">
        <v>41</v>
      </c>
      <c r="AX318" s="13" t="s">
        <v>78</v>
      </c>
      <c r="AY318" s="247" t="s">
        <v>179</v>
      </c>
    </row>
    <row r="319" spans="2:65" s="14" customFormat="1" ht="13.5">
      <c r="B319" s="248"/>
      <c r="C319" s="249"/>
      <c r="D319" s="216" t="s">
        <v>277</v>
      </c>
      <c r="E319" s="250" t="s">
        <v>34</v>
      </c>
      <c r="F319" s="251" t="s">
        <v>280</v>
      </c>
      <c r="G319" s="249"/>
      <c r="H319" s="252">
        <v>34.155000000000001</v>
      </c>
      <c r="I319" s="253"/>
      <c r="J319" s="249"/>
      <c r="K319" s="249"/>
      <c r="L319" s="254"/>
      <c r="M319" s="255"/>
      <c r="N319" s="256"/>
      <c r="O319" s="256"/>
      <c r="P319" s="256"/>
      <c r="Q319" s="256"/>
      <c r="R319" s="256"/>
      <c r="S319" s="256"/>
      <c r="T319" s="257"/>
      <c r="AT319" s="258" t="s">
        <v>277</v>
      </c>
      <c r="AU319" s="258" t="s">
        <v>88</v>
      </c>
      <c r="AV319" s="14" t="s">
        <v>203</v>
      </c>
      <c r="AW319" s="14" t="s">
        <v>41</v>
      </c>
      <c r="AX319" s="14" t="s">
        <v>86</v>
      </c>
      <c r="AY319" s="258" t="s">
        <v>179</v>
      </c>
    </row>
    <row r="320" spans="2:65" s="1" customFormat="1" ht="22.5" customHeight="1">
      <c r="B320" s="43"/>
      <c r="C320" s="204" t="s">
        <v>661</v>
      </c>
      <c r="D320" s="204" t="s">
        <v>182</v>
      </c>
      <c r="E320" s="205" t="s">
        <v>941</v>
      </c>
      <c r="F320" s="206" t="s">
        <v>942</v>
      </c>
      <c r="G320" s="207" t="s">
        <v>287</v>
      </c>
      <c r="H320" s="208">
        <v>29.7</v>
      </c>
      <c r="I320" s="209"/>
      <c r="J320" s="210">
        <f>ROUND(I320*H320,2)</f>
        <v>0</v>
      </c>
      <c r="K320" s="206" t="s">
        <v>186</v>
      </c>
      <c r="L320" s="63"/>
      <c r="M320" s="211" t="s">
        <v>34</v>
      </c>
      <c r="N320" s="212" t="s">
        <v>49</v>
      </c>
      <c r="O320" s="44"/>
      <c r="P320" s="213">
        <f>O320*H320</f>
        <v>0</v>
      </c>
      <c r="Q320" s="213">
        <v>0</v>
      </c>
      <c r="R320" s="213">
        <f>Q320*H320</f>
        <v>0</v>
      </c>
      <c r="S320" s="213">
        <v>0</v>
      </c>
      <c r="T320" s="214">
        <f>S320*H320</f>
        <v>0</v>
      </c>
      <c r="AR320" s="25" t="s">
        <v>337</v>
      </c>
      <c r="AT320" s="25" t="s">
        <v>182</v>
      </c>
      <c r="AU320" s="25" t="s">
        <v>88</v>
      </c>
      <c r="AY320" s="25" t="s">
        <v>179</v>
      </c>
      <c r="BE320" s="215">
        <f>IF(N320="základní",J320,0)</f>
        <v>0</v>
      </c>
      <c r="BF320" s="215">
        <f>IF(N320="snížená",J320,0)</f>
        <v>0</v>
      </c>
      <c r="BG320" s="215">
        <f>IF(N320="zákl. přenesená",J320,0)</f>
        <v>0</v>
      </c>
      <c r="BH320" s="215">
        <f>IF(N320="sníž. přenesená",J320,0)</f>
        <v>0</v>
      </c>
      <c r="BI320" s="215">
        <f>IF(N320="nulová",J320,0)</f>
        <v>0</v>
      </c>
      <c r="BJ320" s="25" t="s">
        <v>86</v>
      </c>
      <c r="BK320" s="215">
        <f>ROUND(I320*H320,2)</f>
        <v>0</v>
      </c>
      <c r="BL320" s="25" t="s">
        <v>337</v>
      </c>
      <c r="BM320" s="25" t="s">
        <v>943</v>
      </c>
    </row>
    <row r="321" spans="2:65" s="1" customFormat="1" ht="22.5" customHeight="1">
      <c r="B321" s="43"/>
      <c r="C321" s="204" t="s">
        <v>663</v>
      </c>
      <c r="D321" s="204" t="s">
        <v>182</v>
      </c>
      <c r="E321" s="205" t="s">
        <v>945</v>
      </c>
      <c r="F321" s="206" t="s">
        <v>946</v>
      </c>
      <c r="G321" s="207" t="s">
        <v>287</v>
      </c>
      <c r="H321" s="208">
        <v>29.7</v>
      </c>
      <c r="I321" s="209"/>
      <c r="J321" s="210">
        <f>ROUND(I321*H321,2)</f>
        <v>0</v>
      </c>
      <c r="K321" s="206" t="s">
        <v>186</v>
      </c>
      <c r="L321" s="63"/>
      <c r="M321" s="211" t="s">
        <v>34</v>
      </c>
      <c r="N321" s="212" t="s">
        <v>49</v>
      </c>
      <c r="O321" s="44"/>
      <c r="P321" s="213">
        <f>O321*H321</f>
        <v>0</v>
      </c>
      <c r="Q321" s="213">
        <v>2.9999999999999997E-4</v>
      </c>
      <c r="R321" s="213">
        <f>Q321*H321</f>
        <v>8.9099999999999995E-3</v>
      </c>
      <c r="S321" s="213">
        <v>0</v>
      </c>
      <c r="T321" s="214">
        <f>S321*H321</f>
        <v>0</v>
      </c>
      <c r="AR321" s="25" t="s">
        <v>337</v>
      </c>
      <c r="AT321" s="25" t="s">
        <v>182</v>
      </c>
      <c r="AU321" s="25" t="s">
        <v>88</v>
      </c>
      <c r="AY321" s="25" t="s">
        <v>179</v>
      </c>
      <c r="BE321" s="215">
        <f>IF(N321="základní",J321,0)</f>
        <v>0</v>
      </c>
      <c r="BF321" s="215">
        <f>IF(N321="snížená",J321,0)</f>
        <v>0</v>
      </c>
      <c r="BG321" s="215">
        <f>IF(N321="zákl. přenesená",J321,0)</f>
        <v>0</v>
      </c>
      <c r="BH321" s="215">
        <f>IF(N321="sníž. přenesená",J321,0)</f>
        <v>0</v>
      </c>
      <c r="BI321" s="215">
        <f>IF(N321="nulová",J321,0)</f>
        <v>0</v>
      </c>
      <c r="BJ321" s="25" t="s">
        <v>86</v>
      </c>
      <c r="BK321" s="215">
        <f>ROUND(I321*H321,2)</f>
        <v>0</v>
      </c>
      <c r="BL321" s="25" t="s">
        <v>337</v>
      </c>
      <c r="BM321" s="25" t="s">
        <v>947</v>
      </c>
    </row>
    <row r="322" spans="2:65" s="1" customFormat="1" ht="22.5" customHeight="1">
      <c r="B322" s="43"/>
      <c r="C322" s="204" t="s">
        <v>667</v>
      </c>
      <c r="D322" s="204" t="s">
        <v>182</v>
      </c>
      <c r="E322" s="205" t="s">
        <v>949</v>
      </c>
      <c r="F322" s="206" t="s">
        <v>950</v>
      </c>
      <c r="G322" s="207" t="s">
        <v>287</v>
      </c>
      <c r="H322" s="208">
        <v>29.7</v>
      </c>
      <c r="I322" s="209"/>
      <c r="J322" s="210">
        <f>ROUND(I322*H322,2)</f>
        <v>0</v>
      </c>
      <c r="K322" s="206" t="s">
        <v>186</v>
      </c>
      <c r="L322" s="63"/>
      <c r="M322" s="211" t="s">
        <v>34</v>
      </c>
      <c r="N322" s="212" t="s">
        <v>49</v>
      </c>
      <c r="O322" s="44"/>
      <c r="P322" s="213">
        <f>O322*H322</f>
        <v>0</v>
      </c>
      <c r="Q322" s="213">
        <v>7.7000000000000002E-3</v>
      </c>
      <c r="R322" s="213">
        <f>Q322*H322</f>
        <v>0.22869</v>
      </c>
      <c r="S322" s="213">
        <v>0</v>
      </c>
      <c r="T322" s="214">
        <f>S322*H322</f>
        <v>0</v>
      </c>
      <c r="AR322" s="25" t="s">
        <v>337</v>
      </c>
      <c r="AT322" s="25" t="s">
        <v>182</v>
      </c>
      <c r="AU322" s="25" t="s">
        <v>88</v>
      </c>
      <c r="AY322" s="25" t="s">
        <v>179</v>
      </c>
      <c r="BE322" s="215">
        <f>IF(N322="základní",J322,0)</f>
        <v>0</v>
      </c>
      <c r="BF322" s="215">
        <f>IF(N322="snížená",J322,0)</f>
        <v>0</v>
      </c>
      <c r="BG322" s="215">
        <f>IF(N322="zákl. přenesená",J322,0)</f>
        <v>0</v>
      </c>
      <c r="BH322" s="215">
        <f>IF(N322="sníž. přenesená",J322,0)</f>
        <v>0</v>
      </c>
      <c r="BI322" s="215">
        <f>IF(N322="nulová",J322,0)</f>
        <v>0</v>
      </c>
      <c r="BJ322" s="25" t="s">
        <v>86</v>
      </c>
      <c r="BK322" s="215">
        <f>ROUND(I322*H322,2)</f>
        <v>0</v>
      </c>
      <c r="BL322" s="25" t="s">
        <v>337</v>
      </c>
      <c r="BM322" s="25" t="s">
        <v>951</v>
      </c>
    </row>
    <row r="323" spans="2:65" s="1" customFormat="1" ht="22.5" customHeight="1">
      <c r="B323" s="43"/>
      <c r="C323" s="204" t="s">
        <v>672</v>
      </c>
      <c r="D323" s="204" t="s">
        <v>182</v>
      </c>
      <c r="E323" s="205" t="s">
        <v>953</v>
      </c>
      <c r="F323" s="206" t="s">
        <v>1310</v>
      </c>
      <c r="G323" s="207" t="s">
        <v>283</v>
      </c>
      <c r="H323" s="208">
        <v>1</v>
      </c>
      <c r="I323" s="209"/>
      <c r="J323" s="210">
        <f>ROUND(I323*H323,2)</f>
        <v>0</v>
      </c>
      <c r="K323" s="206" t="s">
        <v>364</v>
      </c>
      <c r="L323" s="63"/>
      <c r="M323" s="211" t="s">
        <v>34</v>
      </c>
      <c r="N323" s="212" t="s">
        <v>49</v>
      </c>
      <c r="O323" s="44"/>
      <c r="P323" s="213">
        <f>O323*H323</f>
        <v>0</v>
      </c>
      <c r="Q323" s="213">
        <v>0</v>
      </c>
      <c r="R323" s="213">
        <f>Q323*H323</f>
        <v>0</v>
      </c>
      <c r="S323" s="213">
        <v>0</v>
      </c>
      <c r="T323" s="214">
        <f>S323*H323</f>
        <v>0</v>
      </c>
      <c r="AR323" s="25" t="s">
        <v>337</v>
      </c>
      <c r="AT323" s="25" t="s">
        <v>182</v>
      </c>
      <c r="AU323" s="25" t="s">
        <v>88</v>
      </c>
      <c r="AY323" s="25" t="s">
        <v>179</v>
      </c>
      <c r="BE323" s="215">
        <f>IF(N323="základní",J323,0)</f>
        <v>0</v>
      </c>
      <c r="BF323" s="215">
        <f>IF(N323="snížená",J323,0)</f>
        <v>0</v>
      </c>
      <c r="BG323" s="215">
        <f>IF(N323="zákl. přenesená",J323,0)</f>
        <v>0</v>
      </c>
      <c r="BH323" s="215">
        <f>IF(N323="sníž. přenesená",J323,0)</f>
        <v>0</v>
      </c>
      <c r="BI323" s="215">
        <f>IF(N323="nulová",J323,0)</f>
        <v>0</v>
      </c>
      <c r="BJ323" s="25" t="s">
        <v>86</v>
      </c>
      <c r="BK323" s="215">
        <f>ROUND(I323*H323,2)</f>
        <v>0</v>
      </c>
      <c r="BL323" s="25" t="s">
        <v>337</v>
      </c>
      <c r="BM323" s="25" t="s">
        <v>955</v>
      </c>
    </row>
    <row r="324" spans="2:65" s="11" customFormat="1" ht="29.85" customHeight="1">
      <c r="B324" s="187"/>
      <c r="C324" s="188"/>
      <c r="D324" s="201" t="s">
        <v>77</v>
      </c>
      <c r="E324" s="202" t="s">
        <v>956</v>
      </c>
      <c r="F324" s="202" t="s">
        <v>957</v>
      </c>
      <c r="G324" s="188"/>
      <c r="H324" s="188"/>
      <c r="I324" s="191"/>
      <c r="J324" s="203">
        <f>BK324</f>
        <v>0</v>
      </c>
      <c r="K324" s="188"/>
      <c r="L324" s="193"/>
      <c r="M324" s="194"/>
      <c r="N324" s="195"/>
      <c r="O324" s="195"/>
      <c r="P324" s="196">
        <f>SUM(P325:P351)</f>
        <v>0</v>
      </c>
      <c r="Q324" s="195"/>
      <c r="R324" s="196">
        <f>SUM(R325:R351)</f>
        <v>3.3979601000000001</v>
      </c>
      <c r="S324" s="195"/>
      <c r="T324" s="197">
        <f>SUM(T325:T351)</f>
        <v>0.89144999999999996</v>
      </c>
      <c r="AR324" s="198" t="s">
        <v>88</v>
      </c>
      <c r="AT324" s="199" t="s">
        <v>77</v>
      </c>
      <c r="AU324" s="199" t="s">
        <v>86</v>
      </c>
      <c r="AY324" s="198" t="s">
        <v>179</v>
      </c>
      <c r="BK324" s="200">
        <f>SUM(BK325:BK351)</f>
        <v>0</v>
      </c>
    </row>
    <row r="325" spans="2:65" s="1" customFormat="1" ht="22.5" customHeight="1">
      <c r="B325" s="43"/>
      <c r="C325" s="204" t="s">
        <v>675</v>
      </c>
      <c r="D325" s="204" t="s">
        <v>182</v>
      </c>
      <c r="E325" s="205" t="s">
        <v>959</v>
      </c>
      <c r="F325" s="206" t="s">
        <v>960</v>
      </c>
      <c r="G325" s="207" t="s">
        <v>287</v>
      </c>
      <c r="H325" s="208">
        <v>299.8</v>
      </c>
      <c r="I325" s="209"/>
      <c r="J325" s="210">
        <f>ROUND(I325*H325,2)</f>
        <v>0</v>
      </c>
      <c r="K325" s="206" t="s">
        <v>186</v>
      </c>
      <c r="L325" s="63"/>
      <c r="M325" s="211" t="s">
        <v>34</v>
      </c>
      <c r="N325" s="212" t="s">
        <v>49</v>
      </c>
      <c r="O325" s="44"/>
      <c r="P325" s="213">
        <f>O325*H325</f>
        <v>0</v>
      </c>
      <c r="Q325" s="213">
        <v>0</v>
      </c>
      <c r="R325" s="213">
        <f>Q325*H325</f>
        <v>0</v>
      </c>
      <c r="S325" s="213">
        <v>0</v>
      </c>
      <c r="T325" s="214">
        <f>S325*H325</f>
        <v>0</v>
      </c>
      <c r="AR325" s="25" t="s">
        <v>337</v>
      </c>
      <c r="AT325" s="25" t="s">
        <v>182</v>
      </c>
      <c r="AU325" s="25" t="s">
        <v>88</v>
      </c>
      <c r="AY325" s="25" t="s">
        <v>179</v>
      </c>
      <c r="BE325" s="215">
        <f>IF(N325="základní",J325,0)</f>
        <v>0</v>
      </c>
      <c r="BF325" s="215">
        <f>IF(N325="snížená",J325,0)</f>
        <v>0</v>
      </c>
      <c r="BG325" s="215">
        <f>IF(N325="zákl. přenesená",J325,0)</f>
        <v>0</v>
      </c>
      <c r="BH325" s="215">
        <f>IF(N325="sníž. přenesená",J325,0)</f>
        <v>0</v>
      </c>
      <c r="BI325" s="215">
        <f>IF(N325="nulová",J325,0)</f>
        <v>0</v>
      </c>
      <c r="BJ325" s="25" t="s">
        <v>86</v>
      </c>
      <c r="BK325" s="215">
        <f>ROUND(I325*H325,2)</f>
        <v>0</v>
      </c>
      <c r="BL325" s="25" t="s">
        <v>337</v>
      </c>
      <c r="BM325" s="25" t="s">
        <v>961</v>
      </c>
    </row>
    <row r="326" spans="2:65" s="13" customFormat="1" ht="13.5">
      <c r="B326" s="237"/>
      <c r="C326" s="238"/>
      <c r="D326" s="219" t="s">
        <v>277</v>
      </c>
      <c r="E326" s="239" t="s">
        <v>34</v>
      </c>
      <c r="F326" s="240" t="s">
        <v>1311</v>
      </c>
      <c r="G326" s="238"/>
      <c r="H326" s="241">
        <v>299.8</v>
      </c>
      <c r="I326" s="242"/>
      <c r="J326" s="238"/>
      <c r="K326" s="238"/>
      <c r="L326" s="243"/>
      <c r="M326" s="244"/>
      <c r="N326" s="245"/>
      <c r="O326" s="245"/>
      <c r="P326" s="245"/>
      <c r="Q326" s="245"/>
      <c r="R326" s="245"/>
      <c r="S326" s="245"/>
      <c r="T326" s="246"/>
      <c r="AT326" s="247" t="s">
        <v>277</v>
      </c>
      <c r="AU326" s="247" t="s">
        <v>88</v>
      </c>
      <c r="AV326" s="13" t="s">
        <v>88</v>
      </c>
      <c r="AW326" s="13" t="s">
        <v>41</v>
      </c>
      <c r="AX326" s="13" t="s">
        <v>78</v>
      </c>
      <c r="AY326" s="247" t="s">
        <v>179</v>
      </c>
    </row>
    <row r="327" spans="2:65" s="14" customFormat="1" ht="13.5">
      <c r="B327" s="248"/>
      <c r="C327" s="249"/>
      <c r="D327" s="216" t="s">
        <v>277</v>
      </c>
      <c r="E327" s="250" t="s">
        <v>34</v>
      </c>
      <c r="F327" s="251" t="s">
        <v>280</v>
      </c>
      <c r="G327" s="249"/>
      <c r="H327" s="252">
        <v>299.8</v>
      </c>
      <c r="I327" s="253"/>
      <c r="J327" s="249"/>
      <c r="K327" s="249"/>
      <c r="L327" s="254"/>
      <c r="M327" s="255"/>
      <c r="N327" s="256"/>
      <c r="O327" s="256"/>
      <c r="P327" s="256"/>
      <c r="Q327" s="256"/>
      <c r="R327" s="256"/>
      <c r="S327" s="256"/>
      <c r="T327" s="257"/>
      <c r="AT327" s="258" t="s">
        <v>277</v>
      </c>
      <c r="AU327" s="258" t="s">
        <v>88</v>
      </c>
      <c r="AV327" s="14" t="s">
        <v>203</v>
      </c>
      <c r="AW327" s="14" t="s">
        <v>41</v>
      </c>
      <c r="AX327" s="14" t="s">
        <v>86</v>
      </c>
      <c r="AY327" s="258" t="s">
        <v>179</v>
      </c>
    </row>
    <row r="328" spans="2:65" s="1" customFormat="1" ht="22.5" customHeight="1">
      <c r="B328" s="43"/>
      <c r="C328" s="204" t="s">
        <v>680</v>
      </c>
      <c r="D328" s="204" t="s">
        <v>182</v>
      </c>
      <c r="E328" s="205" t="s">
        <v>963</v>
      </c>
      <c r="F328" s="206" t="s">
        <v>964</v>
      </c>
      <c r="G328" s="207" t="s">
        <v>287</v>
      </c>
      <c r="H328" s="208">
        <v>299.8</v>
      </c>
      <c r="I328" s="209"/>
      <c r="J328" s="210">
        <f>ROUND(I328*H328,2)</f>
        <v>0</v>
      </c>
      <c r="K328" s="206" t="s">
        <v>186</v>
      </c>
      <c r="L328" s="63"/>
      <c r="M328" s="211" t="s">
        <v>34</v>
      </c>
      <c r="N328" s="212" t="s">
        <v>49</v>
      </c>
      <c r="O328" s="44"/>
      <c r="P328" s="213">
        <f>O328*H328</f>
        <v>0</v>
      </c>
      <c r="Q328" s="213">
        <v>3.0000000000000001E-5</v>
      </c>
      <c r="R328" s="213">
        <f>Q328*H328</f>
        <v>8.9940000000000003E-3</v>
      </c>
      <c r="S328" s="213">
        <v>0</v>
      </c>
      <c r="T328" s="214">
        <f>S328*H328</f>
        <v>0</v>
      </c>
      <c r="AR328" s="25" t="s">
        <v>337</v>
      </c>
      <c r="AT328" s="25" t="s">
        <v>182</v>
      </c>
      <c r="AU328" s="25" t="s">
        <v>88</v>
      </c>
      <c r="AY328" s="25" t="s">
        <v>179</v>
      </c>
      <c r="BE328" s="215">
        <f>IF(N328="základní",J328,0)</f>
        <v>0</v>
      </c>
      <c r="BF328" s="215">
        <f>IF(N328="snížená",J328,0)</f>
        <v>0</v>
      </c>
      <c r="BG328" s="215">
        <f>IF(N328="zákl. přenesená",J328,0)</f>
        <v>0</v>
      </c>
      <c r="BH328" s="215">
        <f>IF(N328="sníž. přenesená",J328,0)</f>
        <v>0</v>
      </c>
      <c r="BI328" s="215">
        <f>IF(N328="nulová",J328,0)</f>
        <v>0</v>
      </c>
      <c r="BJ328" s="25" t="s">
        <v>86</v>
      </c>
      <c r="BK328" s="215">
        <f>ROUND(I328*H328,2)</f>
        <v>0</v>
      </c>
      <c r="BL328" s="25" t="s">
        <v>337</v>
      </c>
      <c r="BM328" s="25" t="s">
        <v>965</v>
      </c>
    </row>
    <row r="329" spans="2:65" s="1" customFormat="1" ht="22.5" customHeight="1">
      <c r="B329" s="43"/>
      <c r="C329" s="204" t="s">
        <v>683</v>
      </c>
      <c r="D329" s="204" t="s">
        <v>182</v>
      </c>
      <c r="E329" s="205" t="s">
        <v>967</v>
      </c>
      <c r="F329" s="206" t="s">
        <v>968</v>
      </c>
      <c r="G329" s="207" t="s">
        <v>287</v>
      </c>
      <c r="H329" s="208">
        <v>299.8</v>
      </c>
      <c r="I329" s="209"/>
      <c r="J329" s="210">
        <f>ROUND(I329*H329,2)</f>
        <v>0</v>
      </c>
      <c r="K329" s="206" t="s">
        <v>186</v>
      </c>
      <c r="L329" s="63"/>
      <c r="M329" s="211" t="s">
        <v>34</v>
      </c>
      <c r="N329" s="212" t="s">
        <v>49</v>
      </c>
      <c r="O329" s="44"/>
      <c r="P329" s="213">
        <f>O329*H329</f>
        <v>0</v>
      </c>
      <c r="Q329" s="213">
        <v>7.4999999999999997E-3</v>
      </c>
      <c r="R329" s="213">
        <f>Q329*H329</f>
        <v>2.2484999999999999</v>
      </c>
      <c r="S329" s="213">
        <v>0</v>
      </c>
      <c r="T329" s="214">
        <f>S329*H329</f>
        <v>0</v>
      </c>
      <c r="AR329" s="25" t="s">
        <v>337</v>
      </c>
      <c r="AT329" s="25" t="s">
        <v>182</v>
      </c>
      <c r="AU329" s="25" t="s">
        <v>88</v>
      </c>
      <c r="AY329" s="25" t="s">
        <v>179</v>
      </c>
      <c r="BE329" s="215">
        <f>IF(N329="základní",J329,0)</f>
        <v>0</v>
      </c>
      <c r="BF329" s="215">
        <f>IF(N329="snížená",J329,0)</f>
        <v>0</v>
      </c>
      <c r="BG329" s="215">
        <f>IF(N329="zákl. přenesená",J329,0)</f>
        <v>0</v>
      </c>
      <c r="BH329" s="215">
        <f>IF(N329="sníž. přenesená",J329,0)</f>
        <v>0</v>
      </c>
      <c r="BI329" s="215">
        <f>IF(N329="nulová",J329,0)</f>
        <v>0</v>
      </c>
      <c r="BJ329" s="25" t="s">
        <v>86</v>
      </c>
      <c r="BK329" s="215">
        <f>ROUND(I329*H329,2)</f>
        <v>0</v>
      </c>
      <c r="BL329" s="25" t="s">
        <v>337</v>
      </c>
      <c r="BM329" s="25" t="s">
        <v>969</v>
      </c>
    </row>
    <row r="330" spans="2:65" s="1" customFormat="1" ht="22.5" customHeight="1">
      <c r="B330" s="43"/>
      <c r="C330" s="204" t="s">
        <v>686</v>
      </c>
      <c r="D330" s="204" t="s">
        <v>182</v>
      </c>
      <c r="E330" s="205" t="s">
        <v>971</v>
      </c>
      <c r="F330" s="206" t="s">
        <v>972</v>
      </c>
      <c r="G330" s="207" t="s">
        <v>287</v>
      </c>
      <c r="H330" s="208">
        <v>356.58</v>
      </c>
      <c r="I330" s="209"/>
      <c r="J330" s="210">
        <f>ROUND(I330*H330,2)</f>
        <v>0</v>
      </c>
      <c r="K330" s="206" t="s">
        <v>186</v>
      </c>
      <c r="L330" s="63"/>
      <c r="M330" s="211" t="s">
        <v>34</v>
      </c>
      <c r="N330" s="212" t="s">
        <v>49</v>
      </c>
      <c r="O330" s="44"/>
      <c r="P330" s="213">
        <f>O330*H330</f>
        <v>0</v>
      </c>
      <c r="Q330" s="213">
        <v>0</v>
      </c>
      <c r="R330" s="213">
        <f>Q330*H330</f>
        <v>0</v>
      </c>
      <c r="S330" s="213">
        <v>2.5000000000000001E-3</v>
      </c>
      <c r="T330" s="214">
        <f>S330*H330</f>
        <v>0.89144999999999996</v>
      </c>
      <c r="AR330" s="25" t="s">
        <v>337</v>
      </c>
      <c r="AT330" s="25" t="s">
        <v>182</v>
      </c>
      <c r="AU330" s="25" t="s">
        <v>88</v>
      </c>
      <c r="AY330" s="25" t="s">
        <v>179</v>
      </c>
      <c r="BE330" s="215">
        <f>IF(N330="základní",J330,0)</f>
        <v>0</v>
      </c>
      <c r="BF330" s="215">
        <f>IF(N330="snížená",J330,0)</f>
        <v>0</v>
      </c>
      <c r="BG330" s="215">
        <f>IF(N330="zákl. přenesená",J330,0)</f>
        <v>0</v>
      </c>
      <c r="BH330" s="215">
        <f>IF(N330="sníž. přenesená",J330,0)</f>
        <v>0</v>
      </c>
      <c r="BI330" s="215">
        <f>IF(N330="nulová",J330,0)</f>
        <v>0</v>
      </c>
      <c r="BJ330" s="25" t="s">
        <v>86</v>
      </c>
      <c r="BK330" s="215">
        <f>ROUND(I330*H330,2)</f>
        <v>0</v>
      </c>
      <c r="BL330" s="25" t="s">
        <v>337</v>
      </c>
      <c r="BM330" s="25" t="s">
        <v>973</v>
      </c>
    </row>
    <row r="331" spans="2:65" s="1" customFormat="1" ht="27">
      <c r="B331" s="43"/>
      <c r="C331" s="65"/>
      <c r="D331" s="219" t="s">
        <v>189</v>
      </c>
      <c r="E331" s="65"/>
      <c r="F331" s="220" t="s">
        <v>974</v>
      </c>
      <c r="G331" s="65"/>
      <c r="H331" s="65"/>
      <c r="I331" s="174"/>
      <c r="J331" s="65"/>
      <c r="K331" s="65"/>
      <c r="L331" s="63"/>
      <c r="M331" s="218"/>
      <c r="N331" s="44"/>
      <c r="O331" s="44"/>
      <c r="P331" s="44"/>
      <c r="Q331" s="44"/>
      <c r="R331" s="44"/>
      <c r="S331" s="44"/>
      <c r="T331" s="80"/>
      <c r="AT331" s="25" t="s">
        <v>189</v>
      </c>
      <c r="AU331" s="25" t="s">
        <v>88</v>
      </c>
    </row>
    <row r="332" spans="2:65" s="12" customFormat="1" ht="13.5">
      <c r="B332" s="226"/>
      <c r="C332" s="227"/>
      <c r="D332" s="219" t="s">
        <v>277</v>
      </c>
      <c r="E332" s="228" t="s">
        <v>34</v>
      </c>
      <c r="F332" s="229" t="s">
        <v>1251</v>
      </c>
      <c r="G332" s="227"/>
      <c r="H332" s="230" t="s">
        <v>34</v>
      </c>
      <c r="I332" s="231"/>
      <c r="J332" s="227"/>
      <c r="K332" s="227"/>
      <c r="L332" s="232"/>
      <c r="M332" s="233"/>
      <c r="N332" s="234"/>
      <c r="O332" s="234"/>
      <c r="P332" s="234"/>
      <c r="Q332" s="234"/>
      <c r="R332" s="234"/>
      <c r="S332" s="234"/>
      <c r="T332" s="235"/>
      <c r="AT332" s="236" t="s">
        <v>277</v>
      </c>
      <c r="AU332" s="236" t="s">
        <v>88</v>
      </c>
      <c r="AV332" s="12" t="s">
        <v>86</v>
      </c>
      <c r="AW332" s="12" t="s">
        <v>41</v>
      </c>
      <c r="AX332" s="12" t="s">
        <v>78</v>
      </c>
      <c r="AY332" s="236" t="s">
        <v>179</v>
      </c>
    </row>
    <row r="333" spans="2:65" s="13" customFormat="1" ht="13.5">
      <c r="B333" s="237"/>
      <c r="C333" s="238"/>
      <c r="D333" s="219" t="s">
        <v>277</v>
      </c>
      <c r="E333" s="239" t="s">
        <v>34</v>
      </c>
      <c r="F333" s="240" t="s">
        <v>1312</v>
      </c>
      <c r="G333" s="238"/>
      <c r="H333" s="241">
        <v>356.58</v>
      </c>
      <c r="I333" s="242"/>
      <c r="J333" s="238"/>
      <c r="K333" s="238"/>
      <c r="L333" s="243"/>
      <c r="M333" s="244"/>
      <c r="N333" s="245"/>
      <c r="O333" s="245"/>
      <c r="P333" s="245"/>
      <c r="Q333" s="245"/>
      <c r="R333" s="245"/>
      <c r="S333" s="245"/>
      <c r="T333" s="246"/>
      <c r="AT333" s="247" t="s">
        <v>277</v>
      </c>
      <c r="AU333" s="247" t="s">
        <v>88</v>
      </c>
      <c r="AV333" s="13" t="s">
        <v>88</v>
      </c>
      <c r="AW333" s="13" t="s">
        <v>41</v>
      </c>
      <c r="AX333" s="13" t="s">
        <v>78</v>
      </c>
      <c r="AY333" s="247" t="s">
        <v>179</v>
      </c>
    </row>
    <row r="334" spans="2:65" s="14" customFormat="1" ht="13.5">
      <c r="B334" s="248"/>
      <c r="C334" s="249"/>
      <c r="D334" s="216" t="s">
        <v>277</v>
      </c>
      <c r="E334" s="250" t="s">
        <v>34</v>
      </c>
      <c r="F334" s="251" t="s">
        <v>280</v>
      </c>
      <c r="G334" s="249"/>
      <c r="H334" s="252">
        <v>356.58</v>
      </c>
      <c r="I334" s="253"/>
      <c r="J334" s="249"/>
      <c r="K334" s="249"/>
      <c r="L334" s="254"/>
      <c r="M334" s="255"/>
      <c r="N334" s="256"/>
      <c r="O334" s="256"/>
      <c r="P334" s="256"/>
      <c r="Q334" s="256"/>
      <c r="R334" s="256"/>
      <c r="S334" s="256"/>
      <c r="T334" s="257"/>
      <c r="AT334" s="258" t="s">
        <v>277</v>
      </c>
      <c r="AU334" s="258" t="s">
        <v>88</v>
      </c>
      <c r="AV334" s="14" t="s">
        <v>203</v>
      </c>
      <c r="AW334" s="14" t="s">
        <v>41</v>
      </c>
      <c r="AX334" s="14" t="s">
        <v>86</v>
      </c>
      <c r="AY334" s="258" t="s">
        <v>179</v>
      </c>
    </row>
    <row r="335" spans="2:65" s="1" customFormat="1" ht="22.5" customHeight="1">
      <c r="B335" s="43"/>
      <c r="C335" s="204" t="s">
        <v>689</v>
      </c>
      <c r="D335" s="204" t="s">
        <v>182</v>
      </c>
      <c r="E335" s="205" t="s">
        <v>1313</v>
      </c>
      <c r="F335" s="206" t="s">
        <v>1314</v>
      </c>
      <c r="G335" s="207" t="s">
        <v>287</v>
      </c>
      <c r="H335" s="208">
        <v>38.1</v>
      </c>
      <c r="I335" s="209"/>
      <c r="J335" s="210">
        <f>ROUND(I335*H335,2)</f>
        <v>0</v>
      </c>
      <c r="K335" s="206" t="s">
        <v>186</v>
      </c>
      <c r="L335" s="63"/>
      <c r="M335" s="211" t="s">
        <v>34</v>
      </c>
      <c r="N335" s="212" t="s">
        <v>49</v>
      </c>
      <c r="O335" s="44"/>
      <c r="P335" s="213">
        <f>O335*H335</f>
        <v>0</v>
      </c>
      <c r="Q335" s="213">
        <v>2.0000000000000001E-4</v>
      </c>
      <c r="R335" s="213">
        <f>Q335*H335</f>
        <v>7.6200000000000009E-3</v>
      </c>
      <c r="S335" s="213">
        <v>0</v>
      </c>
      <c r="T335" s="214">
        <f>S335*H335</f>
        <v>0</v>
      </c>
      <c r="AR335" s="25" t="s">
        <v>337</v>
      </c>
      <c r="AT335" s="25" t="s">
        <v>182</v>
      </c>
      <c r="AU335" s="25" t="s">
        <v>88</v>
      </c>
      <c r="AY335" s="25" t="s">
        <v>179</v>
      </c>
      <c r="BE335" s="215">
        <f>IF(N335="základní",J335,0)</f>
        <v>0</v>
      </c>
      <c r="BF335" s="215">
        <f>IF(N335="snížená",J335,0)</f>
        <v>0</v>
      </c>
      <c r="BG335" s="215">
        <f>IF(N335="zákl. přenesená",J335,0)</f>
        <v>0</v>
      </c>
      <c r="BH335" s="215">
        <f>IF(N335="sníž. přenesená",J335,0)</f>
        <v>0</v>
      </c>
      <c r="BI335" s="215">
        <f>IF(N335="nulová",J335,0)</f>
        <v>0</v>
      </c>
      <c r="BJ335" s="25" t="s">
        <v>86</v>
      </c>
      <c r="BK335" s="215">
        <f>ROUND(I335*H335,2)</f>
        <v>0</v>
      </c>
      <c r="BL335" s="25" t="s">
        <v>337</v>
      </c>
      <c r="BM335" s="25" t="s">
        <v>1315</v>
      </c>
    </row>
    <row r="336" spans="2:65" s="1" customFormat="1" ht="27">
      <c r="B336" s="43"/>
      <c r="C336" s="65"/>
      <c r="D336" s="219" t="s">
        <v>189</v>
      </c>
      <c r="E336" s="65"/>
      <c r="F336" s="220" t="s">
        <v>1316</v>
      </c>
      <c r="G336" s="65"/>
      <c r="H336" s="65"/>
      <c r="I336" s="174"/>
      <c r="J336" s="65"/>
      <c r="K336" s="65"/>
      <c r="L336" s="63"/>
      <c r="M336" s="218"/>
      <c r="N336" s="44"/>
      <c r="O336" s="44"/>
      <c r="P336" s="44"/>
      <c r="Q336" s="44"/>
      <c r="R336" s="44"/>
      <c r="S336" s="44"/>
      <c r="T336" s="80"/>
      <c r="AT336" s="25" t="s">
        <v>189</v>
      </c>
      <c r="AU336" s="25" t="s">
        <v>88</v>
      </c>
    </row>
    <row r="337" spans="2:65" s="12" customFormat="1" ht="13.5">
      <c r="B337" s="226"/>
      <c r="C337" s="227"/>
      <c r="D337" s="219" t="s">
        <v>277</v>
      </c>
      <c r="E337" s="228" t="s">
        <v>34</v>
      </c>
      <c r="F337" s="229" t="s">
        <v>407</v>
      </c>
      <c r="G337" s="227"/>
      <c r="H337" s="230" t="s">
        <v>34</v>
      </c>
      <c r="I337" s="231"/>
      <c r="J337" s="227"/>
      <c r="K337" s="227"/>
      <c r="L337" s="232"/>
      <c r="M337" s="233"/>
      <c r="N337" s="234"/>
      <c r="O337" s="234"/>
      <c r="P337" s="234"/>
      <c r="Q337" s="234"/>
      <c r="R337" s="234"/>
      <c r="S337" s="234"/>
      <c r="T337" s="235"/>
      <c r="AT337" s="236" t="s">
        <v>277</v>
      </c>
      <c r="AU337" s="236" t="s">
        <v>88</v>
      </c>
      <c r="AV337" s="12" t="s">
        <v>86</v>
      </c>
      <c r="AW337" s="12" t="s">
        <v>41</v>
      </c>
      <c r="AX337" s="12" t="s">
        <v>78</v>
      </c>
      <c r="AY337" s="236" t="s">
        <v>179</v>
      </c>
    </row>
    <row r="338" spans="2:65" s="13" customFormat="1" ht="13.5">
      <c r="B338" s="237"/>
      <c r="C338" s="238"/>
      <c r="D338" s="219" t="s">
        <v>277</v>
      </c>
      <c r="E338" s="239" t="s">
        <v>34</v>
      </c>
      <c r="F338" s="240" t="s">
        <v>1268</v>
      </c>
      <c r="G338" s="238"/>
      <c r="H338" s="241">
        <v>38.1</v>
      </c>
      <c r="I338" s="242"/>
      <c r="J338" s="238"/>
      <c r="K338" s="238"/>
      <c r="L338" s="243"/>
      <c r="M338" s="244"/>
      <c r="N338" s="245"/>
      <c r="O338" s="245"/>
      <c r="P338" s="245"/>
      <c r="Q338" s="245"/>
      <c r="R338" s="245"/>
      <c r="S338" s="245"/>
      <c r="T338" s="246"/>
      <c r="AT338" s="247" t="s">
        <v>277</v>
      </c>
      <c r="AU338" s="247" t="s">
        <v>88</v>
      </c>
      <c r="AV338" s="13" t="s">
        <v>88</v>
      </c>
      <c r="AW338" s="13" t="s">
        <v>41</v>
      </c>
      <c r="AX338" s="13" t="s">
        <v>78</v>
      </c>
      <c r="AY338" s="247" t="s">
        <v>179</v>
      </c>
    </row>
    <row r="339" spans="2:65" s="14" customFormat="1" ht="13.5">
      <c r="B339" s="248"/>
      <c r="C339" s="249"/>
      <c r="D339" s="216" t="s">
        <v>277</v>
      </c>
      <c r="E339" s="250" t="s">
        <v>34</v>
      </c>
      <c r="F339" s="251" t="s">
        <v>280</v>
      </c>
      <c r="G339" s="249"/>
      <c r="H339" s="252">
        <v>38.1</v>
      </c>
      <c r="I339" s="253"/>
      <c r="J339" s="249"/>
      <c r="K339" s="249"/>
      <c r="L339" s="254"/>
      <c r="M339" s="255"/>
      <c r="N339" s="256"/>
      <c r="O339" s="256"/>
      <c r="P339" s="256"/>
      <c r="Q339" s="256"/>
      <c r="R339" s="256"/>
      <c r="S339" s="256"/>
      <c r="T339" s="257"/>
      <c r="AT339" s="258" t="s">
        <v>277</v>
      </c>
      <c r="AU339" s="258" t="s">
        <v>88</v>
      </c>
      <c r="AV339" s="14" t="s">
        <v>203</v>
      </c>
      <c r="AW339" s="14" t="s">
        <v>41</v>
      </c>
      <c r="AX339" s="14" t="s">
        <v>86</v>
      </c>
      <c r="AY339" s="258" t="s">
        <v>179</v>
      </c>
    </row>
    <row r="340" spans="2:65" s="1" customFormat="1" ht="22.5" customHeight="1">
      <c r="B340" s="43"/>
      <c r="C340" s="276" t="s">
        <v>695</v>
      </c>
      <c r="D340" s="276" t="s">
        <v>635</v>
      </c>
      <c r="E340" s="277" t="s">
        <v>1317</v>
      </c>
      <c r="F340" s="278" t="s">
        <v>1318</v>
      </c>
      <c r="G340" s="279" t="s">
        <v>287</v>
      </c>
      <c r="H340" s="280">
        <v>43.814999999999998</v>
      </c>
      <c r="I340" s="281"/>
      <c r="J340" s="282">
        <f>ROUND(I340*H340,2)</f>
        <v>0</v>
      </c>
      <c r="K340" s="278" t="s">
        <v>364</v>
      </c>
      <c r="L340" s="283"/>
      <c r="M340" s="284" t="s">
        <v>34</v>
      </c>
      <c r="N340" s="285" t="s">
        <v>49</v>
      </c>
      <c r="O340" s="44"/>
      <c r="P340" s="213">
        <f>O340*H340</f>
        <v>0</v>
      </c>
      <c r="Q340" s="213">
        <v>4.3499999999999997E-3</v>
      </c>
      <c r="R340" s="213">
        <f>Q340*H340</f>
        <v>0.19059524999999997</v>
      </c>
      <c r="S340" s="213">
        <v>0</v>
      </c>
      <c r="T340" s="214">
        <f>S340*H340</f>
        <v>0</v>
      </c>
      <c r="AR340" s="25" t="s">
        <v>420</v>
      </c>
      <c r="AT340" s="25" t="s">
        <v>635</v>
      </c>
      <c r="AU340" s="25" t="s">
        <v>88</v>
      </c>
      <c r="AY340" s="25" t="s">
        <v>179</v>
      </c>
      <c r="BE340" s="215">
        <f>IF(N340="základní",J340,0)</f>
        <v>0</v>
      </c>
      <c r="BF340" s="215">
        <f>IF(N340="snížená",J340,0)</f>
        <v>0</v>
      </c>
      <c r="BG340" s="215">
        <f>IF(N340="zákl. přenesená",J340,0)</f>
        <v>0</v>
      </c>
      <c r="BH340" s="215">
        <f>IF(N340="sníž. přenesená",J340,0)</f>
        <v>0</v>
      </c>
      <c r="BI340" s="215">
        <f>IF(N340="nulová",J340,0)</f>
        <v>0</v>
      </c>
      <c r="BJ340" s="25" t="s">
        <v>86</v>
      </c>
      <c r="BK340" s="215">
        <f>ROUND(I340*H340,2)</f>
        <v>0</v>
      </c>
      <c r="BL340" s="25" t="s">
        <v>337</v>
      </c>
      <c r="BM340" s="25" t="s">
        <v>1319</v>
      </c>
    </row>
    <row r="341" spans="2:65" s="1" customFormat="1" ht="229.5">
      <c r="B341" s="43"/>
      <c r="C341" s="65"/>
      <c r="D341" s="219" t="s">
        <v>189</v>
      </c>
      <c r="E341" s="65"/>
      <c r="F341" s="220" t="s">
        <v>1320</v>
      </c>
      <c r="G341" s="65"/>
      <c r="H341" s="65"/>
      <c r="I341" s="174"/>
      <c r="J341" s="65"/>
      <c r="K341" s="65"/>
      <c r="L341" s="63"/>
      <c r="M341" s="218"/>
      <c r="N341" s="44"/>
      <c r="O341" s="44"/>
      <c r="P341" s="44"/>
      <c r="Q341" s="44"/>
      <c r="R341" s="44"/>
      <c r="S341" s="44"/>
      <c r="T341" s="80"/>
      <c r="AT341" s="25" t="s">
        <v>189</v>
      </c>
      <c r="AU341" s="25" t="s">
        <v>88</v>
      </c>
    </row>
    <row r="342" spans="2:65" s="13" customFormat="1" ht="13.5">
      <c r="B342" s="237"/>
      <c r="C342" s="238"/>
      <c r="D342" s="216" t="s">
        <v>277</v>
      </c>
      <c r="E342" s="238"/>
      <c r="F342" s="259" t="s">
        <v>1321</v>
      </c>
      <c r="G342" s="238"/>
      <c r="H342" s="260">
        <v>43.814999999999998</v>
      </c>
      <c r="I342" s="242"/>
      <c r="J342" s="238"/>
      <c r="K342" s="238"/>
      <c r="L342" s="243"/>
      <c r="M342" s="244"/>
      <c r="N342" s="245"/>
      <c r="O342" s="245"/>
      <c r="P342" s="245"/>
      <c r="Q342" s="245"/>
      <c r="R342" s="245"/>
      <c r="S342" s="245"/>
      <c r="T342" s="246"/>
      <c r="AT342" s="247" t="s">
        <v>277</v>
      </c>
      <c r="AU342" s="247" t="s">
        <v>88</v>
      </c>
      <c r="AV342" s="13" t="s">
        <v>88</v>
      </c>
      <c r="AW342" s="13" t="s">
        <v>6</v>
      </c>
      <c r="AX342" s="13" t="s">
        <v>86</v>
      </c>
      <c r="AY342" s="247" t="s">
        <v>179</v>
      </c>
    </row>
    <row r="343" spans="2:65" s="1" customFormat="1" ht="22.5" customHeight="1">
      <c r="B343" s="43"/>
      <c r="C343" s="204" t="s">
        <v>699</v>
      </c>
      <c r="D343" s="204" t="s">
        <v>182</v>
      </c>
      <c r="E343" s="205" t="s">
        <v>977</v>
      </c>
      <c r="F343" s="206" t="s">
        <v>978</v>
      </c>
      <c r="G343" s="207" t="s">
        <v>287</v>
      </c>
      <c r="H343" s="208">
        <v>261.7</v>
      </c>
      <c r="I343" s="209"/>
      <c r="J343" s="210">
        <f>ROUND(I343*H343,2)</f>
        <v>0</v>
      </c>
      <c r="K343" s="206" t="s">
        <v>186</v>
      </c>
      <c r="L343" s="63"/>
      <c r="M343" s="211" t="s">
        <v>34</v>
      </c>
      <c r="N343" s="212" t="s">
        <v>49</v>
      </c>
      <c r="O343" s="44"/>
      <c r="P343" s="213">
        <f>O343*H343</f>
        <v>0</v>
      </c>
      <c r="Q343" s="213">
        <v>2.9999999999999997E-4</v>
      </c>
      <c r="R343" s="213">
        <f>Q343*H343</f>
        <v>7.8509999999999996E-2</v>
      </c>
      <c r="S343" s="213">
        <v>0</v>
      </c>
      <c r="T343" s="214">
        <f>S343*H343</f>
        <v>0</v>
      </c>
      <c r="AR343" s="25" t="s">
        <v>337</v>
      </c>
      <c r="AT343" s="25" t="s">
        <v>182</v>
      </c>
      <c r="AU343" s="25" t="s">
        <v>88</v>
      </c>
      <c r="AY343" s="25" t="s">
        <v>179</v>
      </c>
      <c r="BE343" s="215">
        <f>IF(N343="základní",J343,0)</f>
        <v>0</v>
      </c>
      <c r="BF343" s="215">
        <f>IF(N343="snížená",J343,0)</f>
        <v>0</v>
      </c>
      <c r="BG343" s="215">
        <f>IF(N343="zákl. přenesená",J343,0)</f>
        <v>0</v>
      </c>
      <c r="BH343" s="215">
        <f>IF(N343="sníž. přenesená",J343,0)</f>
        <v>0</v>
      </c>
      <c r="BI343" s="215">
        <f>IF(N343="nulová",J343,0)</f>
        <v>0</v>
      </c>
      <c r="BJ343" s="25" t="s">
        <v>86</v>
      </c>
      <c r="BK343" s="215">
        <f>ROUND(I343*H343,2)</f>
        <v>0</v>
      </c>
      <c r="BL343" s="25" t="s">
        <v>337</v>
      </c>
      <c r="BM343" s="25" t="s">
        <v>979</v>
      </c>
    </row>
    <row r="344" spans="2:65" s="1" customFormat="1" ht="67.5">
      <c r="B344" s="43"/>
      <c r="C344" s="65"/>
      <c r="D344" s="219" t="s">
        <v>189</v>
      </c>
      <c r="E344" s="65"/>
      <c r="F344" s="220" t="s">
        <v>980</v>
      </c>
      <c r="G344" s="65"/>
      <c r="H344" s="65"/>
      <c r="I344" s="174"/>
      <c r="J344" s="65"/>
      <c r="K344" s="65"/>
      <c r="L344" s="63"/>
      <c r="M344" s="218"/>
      <c r="N344" s="44"/>
      <c r="O344" s="44"/>
      <c r="P344" s="44"/>
      <c r="Q344" s="44"/>
      <c r="R344" s="44"/>
      <c r="S344" s="44"/>
      <c r="T344" s="80"/>
      <c r="AT344" s="25" t="s">
        <v>189</v>
      </c>
      <c r="AU344" s="25" t="s">
        <v>88</v>
      </c>
    </row>
    <row r="345" spans="2:65" s="12" customFormat="1" ht="13.5">
      <c r="B345" s="226"/>
      <c r="C345" s="227"/>
      <c r="D345" s="219" t="s">
        <v>277</v>
      </c>
      <c r="E345" s="228" t="s">
        <v>34</v>
      </c>
      <c r="F345" s="229" t="s">
        <v>407</v>
      </c>
      <c r="G345" s="227"/>
      <c r="H345" s="230" t="s">
        <v>34</v>
      </c>
      <c r="I345" s="231"/>
      <c r="J345" s="227"/>
      <c r="K345" s="227"/>
      <c r="L345" s="232"/>
      <c r="M345" s="233"/>
      <c r="N345" s="234"/>
      <c r="O345" s="234"/>
      <c r="P345" s="234"/>
      <c r="Q345" s="234"/>
      <c r="R345" s="234"/>
      <c r="S345" s="234"/>
      <c r="T345" s="235"/>
      <c r="AT345" s="236" t="s">
        <v>277</v>
      </c>
      <c r="AU345" s="236" t="s">
        <v>88</v>
      </c>
      <c r="AV345" s="12" t="s">
        <v>86</v>
      </c>
      <c r="AW345" s="12" t="s">
        <v>41</v>
      </c>
      <c r="AX345" s="12" t="s">
        <v>78</v>
      </c>
      <c r="AY345" s="236" t="s">
        <v>179</v>
      </c>
    </row>
    <row r="346" spans="2:65" s="13" customFormat="1" ht="13.5">
      <c r="B346" s="237"/>
      <c r="C346" s="238"/>
      <c r="D346" s="219" t="s">
        <v>277</v>
      </c>
      <c r="E346" s="239" t="s">
        <v>34</v>
      </c>
      <c r="F346" s="240" t="s">
        <v>1267</v>
      </c>
      <c r="G346" s="238"/>
      <c r="H346" s="241">
        <v>261.7</v>
      </c>
      <c r="I346" s="242"/>
      <c r="J346" s="238"/>
      <c r="K346" s="238"/>
      <c r="L346" s="243"/>
      <c r="M346" s="244"/>
      <c r="N346" s="245"/>
      <c r="O346" s="245"/>
      <c r="P346" s="245"/>
      <c r="Q346" s="245"/>
      <c r="R346" s="245"/>
      <c r="S346" s="245"/>
      <c r="T346" s="246"/>
      <c r="AT346" s="247" t="s">
        <v>277</v>
      </c>
      <c r="AU346" s="247" t="s">
        <v>88</v>
      </c>
      <c r="AV346" s="13" t="s">
        <v>88</v>
      </c>
      <c r="AW346" s="13" t="s">
        <v>41</v>
      </c>
      <c r="AX346" s="13" t="s">
        <v>78</v>
      </c>
      <c r="AY346" s="247" t="s">
        <v>179</v>
      </c>
    </row>
    <row r="347" spans="2:65" s="14" customFormat="1" ht="13.5">
      <c r="B347" s="248"/>
      <c r="C347" s="249"/>
      <c r="D347" s="216" t="s">
        <v>277</v>
      </c>
      <c r="E347" s="250" t="s">
        <v>34</v>
      </c>
      <c r="F347" s="251" t="s">
        <v>280</v>
      </c>
      <c r="G347" s="249"/>
      <c r="H347" s="252">
        <v>261.7</v>
      </c>
      <c r="I347" s="253"/>
      <c r="J347" s="249"/>
      <c r="K347" s="249"/>
      <c r="L347" s="254"/>
      <c r="M347" s="255"/>
      <c r="N347" s="256"/>
      <c r="O347" s="256"/>
      <c r="P347" s="256"/>
      <c r="Q347" s="256"/>
      <c r="R347" s="256"/>
      <c r="S347" s="256"/>
      <c r="T347" s="257"/>
      <c r="AT347" s="258" t="s">
        <v>277</v>
      </c>
      <c r="AU347" s="258" t="s">
        <v>88</v>
      </c>
      <c r="AV347" s="14" t="s">
        <v>203</v>
      </c>
      <c r="AW347" s="14" t="s">
        <v>41</v>
      </c>
      <c r="AX347" s="14" t="s">
        <v>86</v>
      </c>
      <c r="AY347" s="258" t="s">
        <v>179</v>
      </c>
    </row>
    <row r="348" spans="2:65" s="1" customFormat="1" ht="22.5" customHeight="1">
      <c r="B348" s="43"/>
      <c r="C348" s="276" t="s">
        <v>704</v>
      </c>
      <c r="D348" s="276" t="s">
        <v>635</v>
      </c>
      <c r="E348" s="277" t="s">
        <v>983</v>
      </c>
      <c r="F348" s="278" t="s">
        <v>984</v>
      </c>
      <c r="G348" s="279" t="s">
        <v>287</v>
      </c>
      <c r="H348" s="280">
        <v>300.95499999999998</v>
      </c>
      <c r="I348" s="281"/>
      <c r="J348" s="282">
        <f>ROUND(I348*H348,2)</f>
        <v>0</v>
      </c>
      <c r="K348" s="278" t="s">
        <v>364</v>
      </c>
      <c r="L348" s="283"/>
      <c r="M348" s="284" t="s">
        <v>34</v>
      </c>
      <c r="N348" s="285" t="s">
        <v>49</v>
      </c>
      <c r="O348" s="44"/>
      <c r="P348" s="213">
        <f>O348*H348</f>
        <v>0</v>
      </c>
      <c r="Q348" s="213">
        <v>2.8700000000000002E-3</v>
      </c>
      <c r="R348" s="213">
        <f>Q348*H348</f>
        <v>0.86374085</v>
      </c>
      <c r="S348" s="213">
        <v>0</v>
      </c>
      <c r="T348" s="214">
        <f>S348*H348</f>
        <v>0</v>
      </c>
      <c r="AR348" s="25" t="s">
        <v>420</v>
      </c>
      <c r="AT348" s="25" t="s">
        <v>635</v>
      </c>
      <c r="AU348" s="25" t="s">
        <v>88</v>
      </c>
      <c r="AY348" s="25" t="s">
        <v>179</v>
      </c>
      <c r="BE348" s="215">
        <f>IF(N348="základní",J348,0)</f>
        <v>0</v>
      </c>
      <c r="BF348" s="215">
        <f>IF(N348="snížená",J348,0)</f>
        <v>0</v>
      </c>
      <c r="BG348" s="215">
        <f>IF(N348="zákl. přenesená",J348,0)</f>
        <v>0</v>
      </c>
      <c r="BH348" s="215">
        <f>IF(N348="sníž. přenesená",J348,0)</f>
        <v>0</v>
      </c>
      <c r="BI348" s="215">
        <f>IF(N348="nulová",J348,0)</f>
        <v>0</v>
      </c>
      <c r="BJ348" s="25" t="s">
        <v>86</v>
      </c>
      <c r="BK348" s="215">
        <f>ROUND(I348*H348,2)</f>
        <v>0</v>
      </c>
      <c r="BL348" s="25" t="s">
        <v>337</v>
      </c>
      <c r="BM348" s="25" t="s">
        <v>985</v>
      </c>
    </row>
    <row r="349" spans="2:65" s="1" customFormat="1" ht="378">
      <c r="B349" s="43"/>
      <c r="C349" s="65"/>
      <c r="D349" s="219" t="s">
        <v>189</v>
      </c>
      <c r="E349" s="65"/>
      <c r="F349" s="220" t="s">
        <v>1322</v>
      </c>
      <c r="G349" s="65"/>
      <c r="H349" s="65"/>
      <c r="I349" s="174"/>
      <c r="J349" s="65"/>
      <c r="K349" s="65"/>
      <c r="L349" s="63"/>
      <c r="M349" s="218"/>
      <c r="N349" s="44"/>
      <c r="O349" s="44"/>
      <c r="P349" s="44"/>
      <c r="Q349" s="44"/>
      <c r="R349" s="44"/>
      <c r="S349" s="44"/>
      <c r="T349" s="80"/>
      <c r="AT349" s="25" t="s">
        <v>189</v>
      </c>
      <c r="AU349" s="25" t="s">
        <v>88</v>
      </c>
    </row>
    <row r="350" spans="2:65" s="13" customFormat="1" ht="13.5">
      <c r="B350" s="237"/>
      <c r="C350" s="238"/>
      <c r="D350" s="216" t="s">
        <v>277</v>
      </c>
      <c r="E350" s="238"/>
      <c r="F350" s="259" t="s">
        <v>1323</v>
      </c>
      <c r="G350" s="238"/>
      <c r="H350" s="260">
        <v>300.95499999999998</v>
      </c>
      <c r="I350" s="242"/>
      <c r="J350" s="238"/>
      <c r="K350" s="238"/>
      <c r="L350" s="243"/>
      <c r="M350" s="244"/>
      <c r="N350" s="245"/>
      <c r="O350" s="245"/>
      <c r="P350" s="245"/>
      <c r="Q350" s="245"/>
      <c r="R350" s="245"/>
      <c r="S350" s="245"/>
      <c r="T350" s="246"/>
      <c r="AT350" s="247" t="s">
        <v>277</v>
      </c>
      <c r="AU350" s="247" t="s">
        <v>88</v>
      </c>
      <c r="AV350" s="13" t="s">
        <v>88</v>
      </c>
      <c r="AW350" s="13" t="s">
        <v>6</v>
      </c>
      <c r="AX350" s="13" t="s">
        <v>86</v>
      </c>
      <c r="AY350" s="247" t="s">
        <v>179</v>
      </c>
    </row>
    <row r="351" spans="2:65" s="1" customFormat="1" ht="22.5" customHeight="1">
      <c r="B351" s="43"/>
      <c r="C351" s="204" t="s">
        <v>709</v>
      </c>
      <c r="D351" s="204" t="s">
        <v>182</v>
      </c>
      <c r="E351" s="205" t="s">
        <v>1000</v>
      </c>
      <c r="F351" s="206" t="s">
        <v>1324</v>
      </c>
      <c r="G351" s="207" t="s">
        <v>283</v>
      </c>
      <c r="H351" s="208">
        <v>1</v>
      </c>
      <c r="I351" s="209"/>
      <c r="J351" s="210">
        <f>ROUND(I351*H351,2)</f>
        <v>0</v>
      </c>
      <c r="K351" s="206" t="s">
        <v>364</v>
      </c>
      <c r="L351" s="63"/>
      <c r="M351" s="211" t="s">
        <v>34</v>
      </c>
      <c r="N351" s="212" t="s">
        <v>49</v>
      </c>
      <c r="O351" s="44"/>
      <c r="P351" s="213">
        <f>O351*H351</f>
        <v>0</v>
      </c>
      <c r="Q351" s="213">
        <v>0</v>
      </c>
      <c r="R351" s="213">
        <f>Q351*H351</f>
        <v>0</v>
      </c>
      <c r="S351" s="213">
        <v>0</v>
      </c>
      <c r="T351" s="214">
        <f>S351*H351</f>
        <v>0</v>
      </c>
      <c r="AR351" s="25" t="s">
        <v>337</v>
      </c>
      <c r="AT351" s="25" t="s">
        <v>182</v>
      </c>
      <c r="AU351" s="25" t="s">
        <v>88</v>
      </c>
      <c r="AY351" s="25" t="s">
        <v>179</v>
      </c>
      <c r="BE351" s="215">
        <f>IF(N351="základní",J351,0)</f>
        <v>0</v>
      </c>
      <c r="BF351" s="215">
        <f>IF(N351="snížená",J351,0)</f>
        <v>0</v>
      </c>
      <c r="BG351" s="215">
        <f>IF(N351="zákl. přenesená",J351,0)</f>
        <v>0</v>
      </c>
      <c r="BH351" s="215">
        <f>IF(N351="sníž. přenesená",J351,0)</f>
        <v>0</v>
      </c>
      <c r="BI351" s="215">
        <f>IF(N351="nulová",J351,0)</f>
        <v>0</v>
      </c>
      <c r="BJ351" s="25" t="s">
        <v>86</v>
      </c>
      <c r="BK351" s="215">
        <f>ROUND(I351*H351,2)</f>
        <v>0</v>
      </c>
      <c r="BL351" s="25" t="s">
        <v>337</v>
      </c>
      <c r="BM351" s="25" t="s">
        <v>1002</v>
      </c>
    </row>
    <row r="352" spans="2:65" s="11" customFormat="1" ht="29.85" customHeight="1">
      <c r="B352" s="187"/>
      <c r="C352" s="188"/>
      <c r="D352" s="201" t="s">
        <v>77</v>
      </c>
      <c r="E352" s="202" t="s">
        <v>1003</v>
      </c>
      <c r="F352" s="202" t="s">
        <v>1004</v>
      </c>
      <c r="G352" s="188"/>
      <c r="H352" s="188"/>
      <c r="I352" s="191"/>
      <c r="J352" s="203">
        <f>BK352</f>
        <v>0</v>
      </c>
      <c r="K352" s="188"/>
      <c r="L352" s="193"/>
      <c r="M352" s="194"/>
      <c r="N352" s="195"/>
      <c r="O352" s="195"/>
      <c r="P352" s="196">
        <f>SUM(P353:P359)</f>
        <v>0</v>
      </c>
      <c r="Q352" s="195"/>
      <c r="R352" s="196">
        <f>SUM(R353:R359)</f>
        <v>2.4712499999999999</v>
      </c>
      <c r="S352" s="195"/>
      <c r="T352" s="197">
        <f>SUM(T353:T359)</f>
        <v>0</v>
      </c>
      <c r="AR352" s="198" t="s">
        <v>88</v>
      </c>
      <c r="AT352" s="199" t="s">
        <v>77</v>
      </c>
      <c r="AU352" s="199" t="s">
        <v>86</v>
      </c>
      <c r="AY352" s="198" t="s">
        <v>179</v>
      </c>
      <c r="BK352" s="200">
        <f>SUM(BK353:BK359)</f>
        <v>0</v>
      </c>
    </row>
    <row r="353" spans="2:65" s="1" customFormat="1" ht="22.5" customHeight="1">
      <c r="B353" s="43"/>
      <c r="C353" s="204" t="s">
        <v>713</v>
      </c>
      <c r="D353" s="204" t="s">
        <v>182</v>
      </c>
      <c r="E353" s="205" t="s">
        <v>1006</v>
      </c>
      <c r="F353" s="206" t="s">
        <v>1007</v>
      </c>
      <c r="G353" s="207" t="s">
        <v>287</v>
      </c>
      <c r="H353" s="208">
        <v>329.5</v>
      </c>
      <c r="I353" s="209"/>
      <c r="J353" s="210">
        <f>ROUND(I353*H353,2)</f>
        <v>0</v>
      </c>
      <c r="K353" s="206" t="s">
        <v>572</v>
      </c>
      <c r="L353" s="63"/>
      <c r="M353" s="211" t="s">
        <v>34</v>
      </c>
      <c r="N353" s="212" t="s">
        <v>49</v>
      </c>
      <c r="O353" s="44"/>
      <c r="P353" s="213">
        <f>O353*H353</f>
        <v>0</v>
      </c>
      <c r="Q353" s="213">
        <v>7.4999999999999997E-3</v>
      </c>
      <c r="R353" s="213">
        <f>Q353*H353</f>
        <v>2.4712499999999999</v>
      </c>
      <c r="S353" s="213">
        <v>0</v>
      </c>
      <c r="T353" s="214">
        <f>S353*H353</f>
        <v>0</v>
      </c>
      <c r="AR353" s="25" t="s">
        <v>337</v>
      </c>
      <c r="AT353" s="25" t="s">
        <v>182</v>
      </c>
      <c r="AU353" s="25" t="s">
        <v>88</v>
      </c>
      <c r="AY353" s="25" t="s">
        <v>179</v>
      </c>
      <c r="BE353" s="215">
        <f>IF(N353="základní",J353,0)</f>
        <v>0</v>
      </c>
      <c r="BF353" s="215">
        <f>IF(N353="snížená",J353,0)</f>
        <v>0</v>
      </c>
      <c r="BG353" s="215">
        <f>IF(N353="zákl. přenesená",J353,0)</f>
        <v>0</v>
      </c>
      <c r="BH353" s="215">
        <f>IF(N353="sníž. přenesená",J353,0)</f>
        <v>0</v>
      </c>
      <c r="BI353" s="215">
        <f>IF(N353="nulová",J353,0)</f>
        <v>0</v>
      </c>
      <c r="BJ353" s="25" t="s">
        <v>86</v>
      </c>
      <c r="BK353" s="215">
        <f>ROUND(I353*H353,2)</f>
        <v>0</v>
      </c>
      <c r="BL353" s="25" t="s">
        <v>337</v>
      </c>
      <c r="BM353" s="25" t="s">
        <v>1008</v>
      </c>
    </row>
    <row r="354" spans="2:65" s="12" customFormat="1" ht="13.5">
      <c r="B354" s="226"/>
      <c r="C354" s="227"/>
      <c r="D354" s="219" t="s">
        <v>277</v>
      </c>
      <c r="E354" s="228" t="s">
        <v>34</v>
      </c>
      <c r="F354" s="229" t="s">
        <v>1251</v>
      </c>
      <c r="G354" s="227"/>
      <c r="H354" s="230" t="s">
        <v>34</v>
      </c>
      <c r="I354" s="231"/>
      <c r="J354" s="227"/>
      <c r="K354" s="227"/>
      <c r="L354" s="232"/>
      <c r="M354" s="233"/>
      <c r="N354" s="234"/>
      <c r="O354" s="234"/>
      <c r="P354" s="234"/>
      <c r="Q354" s="234"/>
      <c r="R354" s="234"/>
      <c r="S354" s="234"/>
      <c r="T354" s="235"/>
      <c r="AT354" s="236" t="s">
        <v>277</v>
      </c>
      <c r="AU354" s="236" t="s">
        <v>88</v>
      </c>
      <c r="AV354" s="12" t="s">
        <v>86</v>
      </c>
      <c r="AW354" s="12" t="s">
        <v>41</v>
      </c>
      <c r="AX354" s="12" t="s">
        <v>78</v>
      </c>
      <c r="AY354" s="236" t="s">
        <v>179</v>
      </c>
    </row>
    <row r="355" spans="2:65" s="13" customFormat="1" ht="13.5">
      <c r="B355" s="237"/>
      <c r="C355" s="238"/>
      <c r="D355" s="219" t="s">
        <v>277</v>
      </c>
      <c r="E355" s="239" t="s">
        <v>34</v>
      </c>
      <c r="F355" s="240" t="s">
        <v>1266</v>
      </c>
      <c r="G355" s="238"/>
      <c r="H355" s="241">
        <v>29.7</v>
      </c>
      <c r="I355" s="242"/>
      <c r="J355" s="238"/>
      <c r="K355" s="238"/>
      <c r="L355" s="243"/>
      <c r="M355" s="244"/>
      <c r="N355" s="245"/>
      <c r="O355" s="245"/>
      <c r="P355" s="245"/>
      <c r="Q355" s="245"/>
      <c r="R355" s="245"/>
      <c r="S355" s="245"/>
      <c r="T355" s="246"/>
      <c r="AT355" s="247" t="s">
        <v>277</v>
      </c>
      <c r="AU355" s="247" t="s">
        <v>88</v>
      </c>
      <c r="AV355" s="13" t="s">
        <v>88</v>
      </c>
      <c r="AW355" s="13" t="s">
        <v>41</v>
      </c>
      <c r="AX355" s="13" t="s">
        <v>78</v>
      </c>
      <c r="AY355" s="247" t="s">
        <v>179</v>
      </c>
    </row>
    <row r="356" spans="2:65" s="13" customFormat="1" ht="13.5">
      <c r="B356" s="237"/>
      <c r="C356" s="238"/>
      <c r="D356" s="219" t="s">
        <v>277</v>
      </c>
      <c r="E356" s="239" t="s">
        <v>34</v>
      </c>
      <c r="F356" s="240" t="s">
        <v>1267</v>
      </c>
      <c r="G356" s="238"/>
      <c r="H356" s="241">
        <v>261.7</v>
      </c>
      <c r="I356" s="242"/>
      <c r="J356" s="238"/>
      <c r="K356" s="238"/>
      <c r="L356" s="243"/>
      <c r="M356" s="244"/>
      <c r="N356" s="245"/>
      <c r="O356" s="245"/>
      <c r="P356" s="245"/>
      <c r="Q356" s="245"/>
      <c r="R356" s="245"/>
      <c r="S356" s="245"/>
      <c r="T356" s="246"/>
      <c r="AT356" s="247" t="s">
        <v>277</v>
      </c>
      <c r="AU356" s="247" t="s">
        <v>88</v>
      </c>
      <c r="AV356" s="13" t="s">
        <v>88</v>
      </c>
      <c r="AW356" s="13" t="s">
        <v>41</v>
      </c>
      <c r="AX356" s="13" t="s">
        <v>78</v>
      </c>
      <c r="AY356" s="247" t="s">
        <v>179</v>
      </c>
    </row>
    <row r="357" spans="2:65" s="13" customFormat="1" ht="13.5">
      <c r="B357" s="237"/>
      <c r="C357" s="238"/>
      <c r="D357" s="219" t="s">
        <v>277</v>
      </c>
      <c r="E357" s="239" t="s">
        <v>34</v>
      </c>
      <c r="F357" s="240" t="s">
        <v>1268</v>
      </c>
      <c r="G357" s="238"/>
      <c r="H357" s="241">
        <v>38.1</v>
      </c>
      <c r="I357" s="242"/>
      <c r="J357" s="238"/>
      <c r="K357" s="238"/>
      <c r="L357" s="243"/>
      <c r="M357" s="244"/>
      <c r="N357" s="245"/>
      <c r="O357" s="245"/>
      <c r="P357" s="245"/>
      <c r="Q357" s="245"/>
      <c r="R357" s="245"/>
      <c r="S357" s="245"/>
      <c r="T357" s="246"/>
      <c r="AT357" s="247" t="s">
        <v>277</v>
      </c>
      <c r="AU357" s="247" t="s">
        <v>88</v>
      </c>
      <c r="AV357" s="13" t="s">
        <v>88</v>
      </c>
      <c r="AW357" s="13" t="s">
        <v>41</v>
      </c>
      <c r="AX357" s="13" t="s">
        <v>78</v>
      </c>
      <c r="AY357" s="247" t="s">
        <v>179</v>
      </c>
    </row>
    <row r="358" spans="2:65" s="14" customFormat="1" ht="13.5">
      <c r="B358" s="248"/>
      <c r="C358" s="249"/>
      <c r="D358" s="216" t="s">
        <v>277</v>
      </c>
      <c r="E358" s="250" t="s">
        <v>34</v>
      </c>
      <c r="F358" s="251" t="s">
        <v>280</v>
      </c>
      <c r="G358" s="249"/>
      <c r="H358" s="252">
        <v>329.5</v>
      </c>
      <c r="I358" s="253"/>
      <c r="J358" s="249"/>
      <c r="K358" s="249"/>
      <c r="L358" s="254"/>
      <c r="M358" s="255"/>
      <c r="N358" s="256"/>
      <c r="O358" s="256"/>
      <c r="P358" s="256"/>
      <c r="Q358" s="256"/>
      <c r="R358" s="256"/>
      <c r="S358" s="256"/>
      <c r="T358" s="257"/>
      <c r="AT358" s="258" t="s">
        <v>277</v>
      </c>
      <c r="AU358" s="258" t="s">
        <v>88</v>
      </c>
      <c r="AV358" s="14" t="s">
        <v>203</v>
      </c>
      <c r="AW358" s="14" t="s">
        <v>41</v>
      </c>
      <c r="AX358" s="14" t="s">
        <v>86</v>
      </c>
      <c r="AY358" s="258" t="s">
        <v>179</v>
      </c>
    </row>
    <row r="359" spans="2:65" s="1" customFormat="1" ht="22.5" customHeight="1">
      <c r="B359" s="43"/>
      <c r="C359" s="204" t="s">
        <v>718</v>
      </c>
      <c r="D359" s="204" t="s">
        <v>182</v>
      </c>
      <c r="E359" s="205" t="s">
        <v>1010</v>
      </c>
      <c r="F359" s="206" t="s">
        <v>1325</v>
      </c>
      <c r="G359" s="207" t="s">
        <v>283</v>
      </c>
      <c r="H359" s="208">
        <v>1</v>
      </c>
      <c r="I359" s="209"/>
      <c r="J359" s="210">
        <f>ROUND(I359*H359,2)</f>
        <v>0</v>
      </c>
      <c r="K359" s="206" t="s">
        <v>364</v>
      </c>
      <c r="L359" s="63"/>
      <c r="M359" s="211" t="s">
        <v>34</v>
      </c>
      <c r="N359" s="212" t="s">
        <v>49</v>
      </c>
      <c r="O359" s="44"/>
      <c r="P359" s="213">
        <f>O359*H359</f>
        <v>0</v>
      </c>
      <c r="Q359" s="213">
        <v>0</v>
      </c>
      <c r="R359" s="213">
        <f>Q359*H359</f>
        <v>0</v>
      </c>
      <c r="S359" s="213">
        <v>0</v>
      </c>
      <c r="T359" s="214">
        <f>S359*H359</f>
        <v>0</v>
      </c>
      <c r="AR359" s="25" t="s">
        <v>337</v>
      </c>
      <c r="AT359" s="25" t="s">
        <v>182</v>
      </c>
      <c r="AU359" s="25" t="s">
        <v>88</v>
      </c>
      <c r="AY359" s="25" t="s">
        <v>179</v>
      </c>
      <c r="BE359" s="215">
        <f>IF(N359="základní",J359,0)</f>
        <v>0</v>
      </c>
      <c r="BF359" s="215">
        <f>IF(N359="snížená",J359,0)</f>
        <v>0</v>
      </c>
      <c r="BG359" s="215">
        <f>IF(N359="zákl. přenesená",J359,0)</f>
        <v>0</v>
      </c>
      <c r="BH359" s="215">
        <f>IF(N359="sníž. přenesená",J359,0)</f>
        <v>0</v>
      </c>
      <c r="BI359" s="215">
        <f>IF(N359="nulová",J359,0)</f>
        <v>0</v>
      </c>
      <c r="BJ359" s="25" t="s">
        <v>86</v>
      </c>
      <c r="BK359" s="215">
        <f>ROUND(I359*H359,2)</f>
        <v>0</v>
      </c>
      <c r="BL359" s="25" t="s">
        <v>337</v>
      </c>
      <c r="BM359" s="25" t="s">
        <v>1012</v>
      </c>
    </row>
    <row r="360" spans="2:65" s="11" customFormat="1" ht="29.85" customHeight="1">
      <c r="B360" s="187"/>
      <c r="C360" s="188"/>
      <c r="D360" s="201" t="s">
        <v>77</v>
      </c>
      <c r="E360" s="202" t="s">
        <v>1013</v>
      </c>
      <c r="F360" s="202" t="s">
        <v>1014</v>
      </c>
      <c r="G360" s="188"/>
      <c r="H360" s="188"/>
      <c r="I360" s="191"/>
      <c r="J360" s="203">
        <f>BK360</f>
        <v>0</v>
      </c>
      <c r="K360" s="188"/>
      <c r="L360" s="193"/>
      <c r="M360" s="194"/>
      <c r="N360" s="195"/>
      <c r="O360" s="195"/>
      <c r="P360" s="196">
        <f>SUM(P361:P373)</f>
        <v>0</v>
      </c>
      <c r="Q360" s="195"/>
      <c r="R360" s="196">
        <f>SUM(R361:R373)</f>
        <v>0.44109809999999999</v>
      </c>
      <c r="S360" s="195"/>
      <c r="T360" s="197">
        <f>SUM(T361:T373)</f>
        <v>0</v>
      </c>
      <c r="AR360" s="198" t="s">
        <v>88</v>
      </c>
      <c r="AT360" s="199" t="s">
        <v>77</v>
      </c>
      <c r="AU360" s="199" t="s">
        <v>86</v>
      </c>
      <c r="AY360" s="198" t="s">
        <v>179</v>
      </c>
      <c r="BK360" s="200">
        <f>SUM(BK361:BK373)</f>
        <v>0</v>
      </c>
    </row>
    <row r="361" spans="2:65" s="1" customFormat="1" ht="31.5" customHeight="1">
      <c r="B361" s="43"/>
      <c r="C361" s="204" t="s">
        <v>724</v>
      </c>
      <c r="D361" s="204" t="s">
        <v>182</v>
      </c>
      <c r="E361" s="205" t="s">
        <v>1016</v>
      </c>
      <c r="F361" s="206" t="s">
        <v>1017</v>
      </c>
      <c r="G361" s="207" t="s">
        <v>287</v>
      </c>
      <c r="H361" s="208">
        <v>27.484999999999999</v>
      </c>
      <c r="I361" s="209"/>
      <c r="J361" s="210">
        <f>ROUND(I361*H361,2)</f>
        <v>0</v>
      </c>
      <c r="K361" s="206" t="s">
        <v>186</v>
      </c>
      <c r="L361" s="63"/>
      <c r="M361" s="211" t="s">
        <v>34</v>
      </c>
      <c r="N361" s="212" t="s">
        <v>49</v>
      </c>
      <c r="O361" s="44"/>
      <c r="P361" s="213">
        <f>O361*H361</f>
        <v>0</v>
      </c>
      <c r="Q361" s="213">
        <v>3.0000000000000001E-3</v>
      </c>
      <c r="R361" s="213">
        <f>Q361*H361</f>
        <v>8.2455000000000001E-2</v>
      </c>
      <c r="S361" s="213">
        <v>0</v>
      </c>
      <c r="T361" s="214">
        <f>S361*H361</f>
        <v>0</v>
      </c>
      <c r="AR361" s="25" t="s">
        <v>337</v>
      </c>
      <c r="AT361" s="25" t="s">
        <v>182</v>
      </c>
      <c r="AU361" s="25" t="s">
        <v>88</v>
      </c>
      <c r="AY361" s="25" t="s">
        <v>179</v>
      </c>
      <c r="BE361" s="215">
        <f>IF(N361="základní",J361,0)</f>
        <v>0</v>
      </c>
      <c r="BF361" s="215">
        <f>IF(N361="snížená",J361,0)</f>
        <v>0</v>
      </c>
      <c r="BG361" s="215">
        <f>IF(N361="zákl. přenesená",J361,0)</f>
        <v>0</v>
      </c>
      <c r="BH361" s="215">
        <f>IF(N361="sníž. přenesená",J361,0)</f>
        <v>0</v>
      </c>
      <c r="BI361" s="215">
        <f>IF(N361="nulová",J361,0)</f>
        <v>0</v>
      </c>
      <c r="BJ361" s="25" t="s">
        <v>86</v>
      </c>
      <c r="BK361" s="215">
        <f>ROUND(I361*H361,2)</f>
        <v>0</v>
      </c>
      <c r="BL361" s="25" t="s">
        <v>337</v>
      </c>
      <c r="BM361" s="25" t="s">
        <v>1018</v>
      </c>
    </row>
    <row r="362" spans="2:65" s="12" customFormat="1" ht="13.5">
      <c r="B362" s="226"/>
      <c r="C362" s="227"/>
      <c r="D362" s="219" t="s">
        <v>277</v>
      </c>
      <c r="E362" s="228" t="s">
        <v>34</v>
      </c>
      <c r="F362" s="229" t="s">
        <v>1251</v>
      </c>
      <c r="G362" s="227"/>
      <c r="H362" s="230" t="s">
        <v>34</v>
      </c>
      <c r="I362" s="231"/>
      <c r="J362" s="227"/>
      <c r="K362" s="227"/>
      <c r="L362" s="232"/>
      <c r="M362" s="233"/>
      <c r="N362" s="234"/>
      <c r="O362" s="234"/>
      <c r="P362" s="234"/>
      <c r="Q362" s="234"/>
      <c r="R362" s="234"/>
      <c r="S362" s="234"/>
      <c r="T362" s="235"/>
      <c r="AT362" s="236" t="s">
        <v>277</v>
      </c>
      <c r="AU362" s="236" t="s">
        <v>88</v>
      </c>
      <c r="AV362" s="12" t="s">
        <v>86</v>
      </c>
      <c r="AW362" s="12" t="s">
        <v>41</v>
      </c>
      <c r="AX362" s="12" t="s">
        <v>78</v>
      </c>
      <c r="AY362" s="236" t="s">
        <v>179</v>
      </c>
    </row>
    <row r="363" spans="2:65" s="13" customFormat="1" ht="13.5">
      <c r="B363" s="237"/>
      <c r="C363" s="238"/>
      <c r="D363" s="219" t="s">
        <v>277</v>
      </c>
      <c r="E363" s="239" t="s">
        <v>34</v>
      </c>
      <c r="F363" s="240" t="s">
        <v>1326</v>
      </c>
      <c r="G363" s="238"/>
      <c r="H363" s="241">
        <v>27.484999999999999</v>
      </c>
      <c r="I363" s="242"/>
      <c r="J363" s="238"/>
      <c r="K363" s="238"/>
      <c r="L363" s="243"/>
      <c r="M363" s="244"/>
      <c r="N363" s="245"/>
      <c r="O363" s="245"/>
      <c r="P363" s="245"/>
      <c r="Q363" s="245"/>
      <c r="R363" s="245"/>
      <c r="S363" s="245"/>
      <c r="T363" s="246"/>
      <c r="AT363" s="247" t="s">
        <v>277</v>
      </c>
      <c r="AU363" s="247" t="s">
        <v>88</v>
      </c>
      <c r="AV363" s="13" t="s">
        <v>88</v>
      </c>
      <c r="AW363" s="13" t="s">
        <v>41</v>
      </c>
      <c r="AX363" s="13" t="s">
        <v>78</v>
      </c>
      <c r="AY363" s="247" t="s">
        <v>179</v>
      </c>
    </row>
    <row r="364" spans="2:65" s="14" customFormat="1" ht="13.5">
      <c r="B364" s="248"/>
      <c r="C364" s="249"/>
      <c r="D364" s="216" t="s">
        <v>277</v>
      </c>
      <c r="E364" s="250" t="s">
        <v>34</v>
      </c>
      <c r="F364" s="251" t="s">
        <v>280</v>
      </c>
      <c r="G364" s="249"/>
      <c r="H364" s="252">
        <v>27.484999999999999</v>
      </c>
      <c r="I364" s="253"/>
      <c r="J364" s="249"/>
      <c r="K364" s="249"/>
      <c r="L364" s="254"/>
      <c r="M364" s="255"/>
      <c r="N364" s="256"/>
      <c r="O364" s="256"/>
      <c r="P364" s="256"/>
      <c r="Q364" s="256"/>
      <c r="R364" s="256"/>
      <c r="S364" s="256"/>
      <c r="T364" s="257"/>
      <c r="AT364" s="258" t="s">
        <v>277</v>
      </c>
      <c r="AU364" s="258" t="s">
        <v>88</v>
      </c>
      <c r="AV364" s="14" t="s">
        <v>203</v>
      </c>
      <c r="AW364" s="14" t="s">
        <v>41</v>
      </c>
      <c r="AX364" s="14" t="s">
        <v>86</v>
      </c>
      <c r="AY364" s="258" t="s">
        <v>179</v>
      </c>
    </row>
    <row r="365" spans="2:65" s="1" customFormat="1" ht="22.5" customHeight="1">
      <c r="B365" s="43"/>
      <c r="C365" s="276" t="s">
        <v>729</v>
      </c>
      <c r="D365" s="276" t="s">
        <v>635</v>
      </c>
      <c r="E365" s="277" t="s">
        <v>1021</v>
      </c>
      <c r="F365" s="278" t="s">
        <v>1022</v>
      </c>
      <c r="G365" s="279" t="s">
        <v>287</v>
      </c>
      <c r="H365" s="280">
        <v>30.234000000000002</v>
      </c>
      <c r="I365" s="281"/>
      <c r="J365" s="282">
        <f>ROUND(I365*H365,2)</f>
        <v>0</v>
      </c>
      <c r="K365" s="278" t="s">
        <v>364</v>
      </c>
      <c r="L365" s="283"/>
      <c r="M365" s="284" t="s">
        <v>34</v>
      </c>
      <c r="N365" s="285" t="s">
        <v>49</v>
      </c>
      <c r="O365" s="44"/>
      <c r="P365" s="213">
        <f>O365*H365</f>
        <v>0</v>
      </c>
      <c r="Q365" s="213">
        <v>1.18E-2</v>
      </c>
      <c r="R365" s="213">
        <f>Q365*H365</f>
        <v>0.3567612</v>
      </c>
      <c r="S365" s="213">
        <v>0</v>
      </c>
      <c r="T365" s="214">
        <f>S365*H365</f>
        <v>0</v>
      </c>
      <c r="AR365" s="25" t="s">
        <v>420</v>
      </c>
      <c r="AT365" s="25" t="s">
        <v>635</v>
      </c>
      <c r="AU365" s="25" t="s">
        <v>88</v>
      </c>
      <c r="AY365" s="25" t="s">
        <v>179</v>
      </c>
      <c r="BE365" s="215">
        <f>IF(N365="základní",J365,0)</f>
        <v>0</v>
      </c>
      <c r="BF365" s="215">
        <f>IF(N365="snížená",J365,0)</f>
        <v>0</v>
      </c>
      <c r="BG365" s="215">
        <f>IF(N365="zákl. přenesená",J365,0)</f>
        <v>0</v>
      </c>
      <c r="BH365" s="215">
        <f>IF(N365="sníž. přenesená",J365,0)</f>
        <v>0</v>
      </c>
      <c r="BI365" s="215">
        <f>IF(N365="nulová",J365,0)</f>
        <v>0</v>
      </c>
      <c r="BJ365" s="25" t="s">
        <v>86</v>
      </c>
      <c r="BK365" s="215">
        <f>ROUND(I365*H365,2)</f>
        <v>0</v>
      </c>
      <c r="BL365" s="25" t="s">
        <v>337</v>
      </c>
      <c r="BM365" s="25" t="s">
        <v>1023</v>
      </c>
    </row>
    <row r="366" spans="2:65" s="1" customFormat="1" ht="121.5">
      <c r="B366" s="43"/>
      <c r="C366" s="65"/>
      <c r="D366" s="219" t="s">
        <v>189</v>
      </c>
      <c r="E366" s="65"/>
      <c r="F366" s="220" t="s">
        <v>1024</v>
      </c>
      <c r="G366" s="65"/>
      <c r="H366" s="65"/>
      <c r="I366" s="174"/>
      <c r="J366" s="65"/>
      <c r="K366" s="65"/>
      <c r="L366" s="63"/>
      <c r="M366" s="218"/>
      <c r="N366" s="44"/>
      <c r="O366" s="44"/>
      <c r="P366" s="44"/>
      <c r="Q366" s="44"/>
      <c r="R366" s="44"/>
      <c r="S366" s="44"/>
      <c r="T366" s="80"/>
      <c r="AT366" s="25" t="s">
        <v>189</v>
      </c>
      <c r="AU366" s="25" t="s">
        <v>88</v>
      </c>
    </row>
    <row r="367" spans="2:65" s="13" customFormat="1" ht="13.5">
      <c r="B367" s="237"/>
      <c r="C367" s="238"/>
      <c r="D367" s="216" t="s">
        <v>277</v>
      </c>
      <c r="E367" s="238"/>
      <c r="F367" s="259" t="s">
        <v>1327</v>
      </c>
      <c r="G367" s="238"/>
      <c r="H367" s="260">
        <v>30.234000000000002</v>
      </c>
      <c r="I367" s="242"/>
      <c r="J367" s="238"/>
      <c r="K367" s="238"/>
      <c r="L367" s="243"/>
      <c r="M367" s="244"/>
      <c r="N367" s="245"/>
      <c r="O367" s="245"/>
      <c r="P367" s="245"/>
      <c r="Q367" s="245"/>
      <c r="R367" s="245"/>
      <c r="S367" s="245"/>
      <c r="T367" s="246"/>
      <c r="AT367" s="247" t="s">
        <v>277</v>
      </c>
      <c r="AU367" s="247" t="s">
        <v>88</v>
      </c>
      <c r="AV367" s="13" t="s">
        <v>88</v>
      </c>
      <c r="AW367" s="13" t="s">
        <v>6</v>
      </c>
      <c r="AX367" s="13" t="s">
        <v>86</v>
      </c>
      <c r="AY367" s="247" t="s">
        <v>179</v>
      </c>
    </row>
    <row r="368" spans="2:65" s="1" customFormat="1" ht="22.5" customHeight="1">
      <c r="B368" s="43"/>
      <c r="C368" s="204" t="s">
        <v>733</v>
      </c>
      <c r="D368" s="204" t="s">
        <v>182</v>
      </c>
      <c r="E368" s="205" t="s">
        <v>1027</v>
      </c>
      <c r="F368" s="206" t="s">
        <v>1028</v>
      </c>
      <c r="G368" s="207" t="s">
        <v>287</v>
      </c>
      <c r="H368" s="208">
        <v>27.484999999999999</v>
      </c>
      <c r="I368" s="209"/>
      <c r="J368" s="210">
        <f>ROUND(I368*H368,2)</f>
        <v>0</v>
      </c>
      <c r="K368" s="206" t="s">
        <v>186</v>
      </c>
      <c r="L368" s="63"/>
      <c r="M368" s="211" t="s">
        <v>34</v>
      </c>
      <c r="N368" s="212" t="s">
        <v>49</v>
      </c>
      <c r="O368" s="44"/>
      <c r="P368" s="213">
        <f>O368*H368</f>
        <v>0</v>
      </c>
      <c r="Q368" s="213">
        <v>0</v>
      </c>
      <c r="R368" s="213">
        <f>Q368*H368</f>
        <v>0</v>
      </c>
      <c r="S368" s="213">
        <v>0</v>
      </c>
      <c r="T368" s="214">
        <f>S368*H368</f>
        <v>0</v>
      </c>
      <c r="AR368" s="25" t="s">
        <v>337</v>
      </c>
      <c r="AT368" s="25" t="s">
        <v>182</v>
      </c>
      <c r="AU368" s="25" t="s">
        <v>88</v>
      </c>
      <c r="AY368" s="25" t="s">
        <v>179</v>
      </c>
      <c r="BE368" s="215">
        <f>IF(N368="základní",J368,0)</f>
        <v>0</v>
      </c>
      <c r="BF368" s="215">
        <f>IF(N368="snížená",J368,0)</f>
        <v>0</v>
      </c>
      <c r="BG368" s="215">
        <f>IF(N368="zákl. přenesená",J368,0)</f>
        <v>0</v>
      </c>
      <c r="BH368" s="215">
        <f>IF(N368="sníž. přenesená",J368,0)</f>
        <v>0</v>
      </c>
      <c r="BI368" s="215">
        <f>IF(N368="nulová",J368,0)</f>
        <v>0</v>
      </c>
      <c r="BJ368" s="25" t="s">
        <v>86</v>
      </c>
      <c r="BK368" s="215">
        <f>ROUND(I368*H368,2)</f>
        <v>0</v>
      </c>
      <c r="BL368" s="25" t="s">
        <v>337</v>
      </c>
      <c r="BM368" s="25" t="s">
        <v>1029</v>
      </c>
    </row>
    <row r="369" spans="2:65" s="1" customFormat="1" ht="22.5" customHeight="1">
      <c r="B369" s="43"/>
      <c r="C369" s="204" t="s">
        <v>737</v>
      </c>
      <c r="D369" s="204" t="s">
        <v>182</v>
      </c>
      <c r="E369" s="205" t="s">
        <v>1031</v>
      </c>
      <c r="F369" s="206" t="s">
        <v>1032</v>
      </c>
      <c r="G369" s="207" t="s">
        <v>301</v>
      </c>
      <c r="H369" s="208">
        <v>20.91</v>
      </c>
      <c r="I369" s="209"/>
      <c r="J369" s="210">
        <f>ROUND(I369*H369,2)</f>
        <v>0</v>
      </c>
      <c r="K369" s="206" t="s">
        <v>186</v>
      </c>
      <c r="L369" s="63"/>
      <c r="M369" s="211" t="s">
        <v>34</v>
      </c>
      <c r="N369" s="212" t="s">
        <v>49</v>
      </c>
      <c r="O369" s="44"/>
      <c r="P369" s="213">
        <f>O369*H369</f>
        <v>0</v>
      </c>
      <c r="Q369" s="213">
        <v>9.0000000000000006E-5</v>
      </c>
      <c r="R369" s="213">
        <f>Q369*H369</f>
        <v>1.8819000000000002E-3</v>
      </c>
      <c r="S369" s="213">
        <v>0</v>
      </c>
      <c r="T369" s="214">
        <f>S369*H369</f>
        <v>0</v>
      </c>
      <c r="AR369" s="25" t="s">
        <v>337</v>
      </c>
      <c r="AT369" s="25" t="s">
        <v>182</v>
      </c>
      <c r="AU369" s="25" t="s">
        <v>88</v>
      </c>
      <c r="AY369" s="25" t="s">
        <v>179</v>
      </c>
      <c r="BE369" s="215">
        <f>IF(N369="základní",J369,0)</f>
        <v>0</v>
      </c>
      <c r="BF369" s="215">
        <f>IF(N369="snížená",J369,0)</f>
        <v>0</v>
      </c>
      <c r="BG369" s="215">
        <f>IF(N369="zákl. přenesená",J369,0)</f>
        <v>0</v>
      </c>
      <c r="BH369" s="215">
        <f>IF(N369="sníž. přenesená",J369,0)</f>
        <v>0</v>
      </c>
      <c r="BI369" s="215">
        <f>IF(N369="nulová",J369,0)</f>
        <v>0</v>
      </c>
      <c r="BJ369" s="25" t="s">
        <v>86</v>
      </c>
      <c r="BK369" s="215">
        <f>ROUND(I369*H369,2)</f>
        <v>0</v>
      </c>
      <c r="BL369" s="25" t="s">
        <v>337</v>
      </c>
      <c r="BM369" s="25" t="s">
        <v>1033</v>
      </c>
    </row>
    <row r="370" spans="2:65" s="1" customFormat="1" ht="22.5" customHeight="1">
      <c r="B370" s="43"/>
      <c r="C370" s="204" t="s">
        <v>741</v>
      </c>
      <c r="D370" s="204" t="s">
        <v>182</v>
      </c>
      <c r="E370" s="205" t="s">
        <v>1035</v>
      </c>
      <c r="F370" s="206" t="s">
        <v>1036</v>
      </c>
      <c r="G370" s="207" t="s">
        <v>287</v>
      </c>
      <c r="H370" s="208">
        <v>27.484999999999999</v>
      </c>
      <c r="I370" s="209"/>
      <c r="J370" s="210">
        <f>ROUND(I370*H370,2)</f>
        <v>0</v>
      </c>
      <c r="K370" s="206" t="s">
        <v>186</v>
      </c>
      <c r="L370" s="63"/>
      <c r="M370" s="211" t="s">
        <v>34</v>
      </c>
      <c r="N370" s="212" t="s">
        <v>49</v>
      </c>
      <c r="O370" s="44"/>
      <c r="P370" s="213">
        <f>O370*H370</f>
        <v>0</v>
      </c>
      <c r="Q370" s="213">
        <v>0</v>
      </c>
      <c r="R370" s="213">
        <f>Q370*H370</f>
        <v>0</v>
      </c>
      <c r="S370" s="213">
        <v>0</v>
      </c>
      <c r="T370" s="214">
        <f>S370*H370</f>
        <v>0</v>
      </c>
      <c r="AR370" s="25" t="s">
        <v>337</v>
      </c>
      <c r="AT370" s="25" t="s">
        <v>182</v>
      </c>
      <c r="AU370" s="25" t="s">
        <v>88</v>
      </c>
      <c r="AY370" s="25" t="s">
        <v>179</v>
      </c>
      <c r="BE370" s="215">
        <f>IF(N370="základní",J370,0)</f>
        <v>0</v>
      </c>
      <c r="BF370" s="215">
        <f>IF(N370="snížená",J370,0)</f>
        <v>0</v>
      </c>
      <c r="BG370" s="215">
        <f>IF(N370="zákl. přenesená",J370,0)</f>
        <v>0</v>
      </c>
      <c r="BH370" s="215">
        <f>IF(N370="sníž. přenesená",J370,0)</f>
        <v>0</v>
      </c>
      <c r="BI370" s="215">
        <f>IF(N370="nulová",J370,0)</f>
        <v>0</v>
      </c>
      <c r="BJ370" s="25" t="s">
        <v>86</v>
      </c>
      <c r="BK370" s="215">
        <f>ROUND(I370*H370,2)</f>
        <v>0</v>
      </c>
      <c r="BL370" s="25" t="s">
        <v>337</v>
      </c>
      <c r="BM370" s="25" t="s">
        <v>1037</v>
      </c>
    </row>
    <row r="371" spans="2:65" s="1" customFormat="1" ht="31.5" customHeight="1">
      <c r="B371" s="43"/>
      <c r="C371" s="204" t="s">
        <v>745</v>
      </c>
      <c r="D371" s="204" t="s">
        <v>182</v>
      </c>
      <c r="E371" s="205" t="s">
        <v>1039</v>
      </c>
      <c r="F371" s="206" t="s">
        <v>1040</v>
      </c>
      <c r="G371" s="207" t="s">
        <v>287</v>
      </c>
      <c r="H371" s="208">
        <v>27.484999999999999</v>
      </c>
      <c r="I371" s="209"/>
      <c r="J371" s="210">
        <f>ROUND(I371*H371,2)</f>
        <v>0</v>
      </c>
      <c r="K371" s="206" t="s">
        <v>364</v>
      </c>
      <c r="L371" s="63"/>
      <c r="M371" s="211" t="s">
        <v>34</v>
      </c>
      <c r="N371" s="212" t="s">
        <v>49</v>
      </c>
      <c r="O371" s="44"/>
      <c r="P371" s="213">
        <f>O371*H371</f>
        <v>0</v>
      </c>
      <c r="Q371" s="213">
        <v>0</v>
      </c>
      <c r="R371" s="213">
        <f>Q371*H371</f>
        <v>0</v>
      </c>
      <c r="S371" s="213">
        <v>0</v>
      </c>
      <c r="T371" s="214">
        <f>S371*H371</f>
        <v>0</v>
      </c>
      <c r="AR371" s="25" t="s">
        <v>337</v>
      </c>
      <c r="AT371" s="25" t="s">
        <v>182</v>
      </c>
      <c r="AU371" s="25" t="s">
        <v>88</v>
      </c>
      <c r="AY371" s="25" t="s">
        <v>179</v>
      </c>
      <c r="BE371" s="215">
        <f>IF(N371="základní",J371,0)</f>
        <v>0</v>
      </c>
      <c r="BF371" s="215">
        <f>IF(N371="snížená",J371,0)</f>
        <v>0</v>
      </c>
      <c r="BG371" s="215">
        <f>IF(N371="zákl. přenesená",J371,0)</f>
        <v>0</v>
      </c>
      <c r="BH371" s="215">
        <f>IF(N371="sníž. přenesená",J371,0)</f>
        <v>0</v>
      </c>
      <c r="BI371" s="215">
        <f>IF(N371="nulová",J371,0)</f>
        <v>0</v>
      </c>
      <c r="BJ371" s="25" t="s">
        <v>86</v>
      </c>
      <c r="BK371" s="215">
        <f>ROUND(I371*H371,2)</f>
        <v>0</v>
      </c>
      <c r="BL371" s="25" t="s">
        <v>337</v>
      </c>
      <c r="BM371" s="25" t="s">
        <v>1041</v>
      </c>
    </row>
    <row r="372" spans="2:65" s="1" customFormat="1" ht="54">
      <c r="B372" s="43"/>
      <c r="C372" s="65"/>
      <c r="D372" s="216" t="s">
        <v>189</v>
      </c>
      <c r="E372" s="65"/>
      <c r="F372" s="217" t="s">
        <v>1042</v>
      </c>
      <c r="G372" s="65"/>
      <c r="H372" s="65"/>
      <c r="I372" s="174"/>
      <c r="J372" s="65"/>
      <c r="K372" s="65"/>
      <c r="L372" s="63"/>
      <c r="M372" s="218"/>
      <c r="N372" s="44"/>
      <c r="O372" s="44"/>
      <c r="P372" s="44"/>
      <c r="Q372" s="44"/>
      <c r="R372" s="44"/>
      <c r="S372" s="44"/>
      <c r="T372" s="80"/>
      <c r="AT372" s="25" t="s">
        <v>189</v>
      </c>
      <c r="AU372" s="25" t="s">
        <v>88</v>
      </c>
    </row>
    <row r="373" spans="2:65" s="1" customFormat="1" ht="22.5" customHeight="1">
      <c r="B373" s="43"/>
      <c r="C373" s="204" t="s">
        <v>751</v>
      </c>
      <c r="D373" s="204" t="s">
        <v>182</v>
      </c>
      <c r="E373" s="205" t="s">
        <v>1044</v>
      </c>
      <c r="F373" s="206" t="s">
        <v>1045</v>
      </c>
      <c r="G373" s="207" t="s">
        <v>283</v>
      </c>
      <c r="H373" s="208">
        <v>1</v>
      </c>
      <c r="I373" s="209"/>
      <c r="J373" s="210">
        <f>ROUND(I373*H373,2)</f>
        <v>0</v>
      </c>
      <c r="K373" s="206" t="s">
        <v>364</v>
      </c>
      <c r="L373" s="63"/>
      <c r="M373" s="211" t="s">
        <v>34</v>
      </c>
      <c r="N373" s="212" t="s">
        <v>49</v>
      </c>
      <c r="O373" s="44"/>
      <c r="P373" s="213">
        <f>O373*H373</f>
        <v>0</v>
      </c>
      <c r="Q373" s="213">
        <v>0</v>
      </c>
      <c r="R373" s="213">
        <f>Q373*H373</f>
        <v>0</v>
      </c>
      <c r="S373" s="213">
        <v>0</v>
      </c>
      <c r="T373" s="214">
        <f>S373*H373</f>
        <v>0</v>
      </c>
      <c r="AR373" s="25" t="s">
        <v>337</v>
      </c>
      <c r="AT373" s="25" t="s">
        <v>182</v>
      </c>
      <c r="AU373" s="25" t="s">
        <v>88</v>
      </c>
      <c r="AY373" s="25" t="s">
        <v>179</v>
      </c>
      <c r="BE373" s="215">
        <f>IF(N373="základní",J373,0)</f>
        <v>0</v>
      </c>
      <c r="BF373" s="215">
        <f>IF(N373="snížená",J373,0)</f>
        <v>0</v>
      </c>
      <c r="BG373" s="215">
        <f>IF(N373="zákl. přenesená",J373,0)</f>
        <v>0</v>
      </c>
      <c r="BH373" s="215">
        <f>IF(N373="sníž. přenesená",J373,0)</f>
        <v>0</v>
      </c>
      <c r="BI373" s="215">
        <f>IF(N373="nulová",J373,0)</f>
        <v>0</v>
      </c>
      <c r="BJ373" s="25" t="s">
        <v>86</v>
      </c>
      <c r="BK373" s="215">
        <f>ROUND(I373*H373,2)</f>
        <v>0</v>
      </c>
      <c r="BL373" s="25" t="s">
        <v>337</v>
      </c>
      <c r="BM373" s="25" t="s">
        <v>1046</v>
      </c>
    </row>
    <row r="374" spans="2:65" s="11" customFormat="1" ht="29.85" customHeight="1">
      <c r="B374" s="187"/>
      <c r="C374" s="188"/>
      <c r="D374" s="201" t="s">
        <v>77</v>
      </c>
      <c r="E374" s="202" t="s">
        <v>1047</v>
      </c>
      <c r="F374" s="202" t="s">
        <v>1048</v>
      </c>
      <c r="G374" s="188"/>
      <c r="H374" s="188"/>
      <c r="I374" s="191"/>
      <c r="J374" s="203">
        <f>BK374</f>
        <v>0</v>
      </c>
      <c r="K374" s="188"/>
      <c r="L374" s="193"/>
      <c r="M374" s="194"/>
      <c r="N374" s="195"/>
      <c r="O374" s="195"/>
      <c r="P374" s="196">
        <f>SUM(P375:P381)</f>
        <v>0</v>
      </c>
      <c r="Q374" s="195"/>
      <c r="R374" s="196">
        <f>SUM(R375:R381)</f>
        <v>0.13839000000000001</v>
      </c>
      <c r="S374" s="195"/>
      <c r="T374" s="197">
        <f>SUM(T375:T381)</f>
        <v>0</v>
      </c>
      <c r="AR374" s="198" t="s">
        <v>88</v>
      </c>
      <c r="AT374" s="199" t="s">
        <v>77</v>
      </c>
      <c r="AU374" s="199" t="s">
        <v>86</v>
      </c>
      <c r="AY374" s="198" t="s">
        <v>179</v>
      </c>
      <c r="BK374" s="200">
        <f>SUM(BK375:BK381)</f>
        <v>0</v>
      </c>
    </row>
    <row r="375" spans="2:65" s="1" customFormat="1" ht="22.5" customHeight="1">
      <c r="B375" s="43"/>
      <c r="C375" s="204" t="s">
        <v>756</v>
      </c>
      <c r="D375" s="204" t="s">
        <v>182</v>
      </c>
      <c r="E375" s="205" t="s">
        <v>1050</v>
      </c>
      <c r="F375" s="206" t="s">
        <v>1051</v>
      </c>
      <c r="G375" s="207" t="s">
        <v>287</v>
      </c>
      <c r="H375" s="208">
        <v>329.5</v>
      </c>
      <c r="I375" s="209"/>
      <c r="J375" s="210">
        <f>ROUND(I375*H375,2)</f>
        <v>0</v>
      </c>
      <c r="K375" s="206" t="s">
        <v>186</v>
      </c>
      <c r="L375" s="63"/>
      <c r="M375" s="211" t="s">
        <v>34</v>
      </c>
      <c r="N375" s="212" t="s">
        <v>49</v>
      </c>
      <c r="O375" s="44"/>
      <c r="P375" s="213">
        <f>O375*H375</f>
        <v>0</v>
      </c>
      <c r="Q375" s="213">
        <v>1.7000000000000001E-4</v>
      </c>
      <c r="R375" s="213">
        <f>Q375*H375</f>
        <v>5.6015000000000002E-2</v>
      </c>
      <c r="S375" s="213">
        <v>0</v>
      </c>
      <c r="T375" s="214">
        <f>S375*H375</f>
        <v>0</v>
      </c>
      <c r="AR375" s="25" t="s">
        <v>337</v>
      </c>
      <c r="AT375" s="25" t="s">
        <v>182</v>
      </c>
      <c r="AU375" s="25" t="s">
        <v>88</v>
      </c>
      <c r="AY375" s="25" t="s">
        <v>179</v>
      </c>
      <c r="BE375" s="215">
        <f>IF(N375="základní",J375,0)</f>
        <v>0</v>
      </c>
      <c r="BF375" s="215">
        <f>IF(N375="snížená",J375,0)</f>
        <v>0</v>
      </c>
      <c r="BG375" s="215">
        <f>IF(N375="zákl. přenesená",J375,0)</f>
        <v>0</v>
      </c>
      <c r="BH375" s="215">
        <f>IF(N375="sníž. přenesená",J375,0)</f>
        <v>0</v>
      </c>
      <c r="BI375" s="215">
        <f>IF(N375="nulová",J375,0)</f>
        <v>0</v>
      </c>
      <c r="BJ375" s="25" t="s">
        <v>86</v>
      </c>
      <c r="BK375" s="215">
        <f>ROUND(I375*H375,2)</f>
        <v>0</v>
      </c>
      <c r="BL375" s="25" t="s">
        <v>337</v>
      </c>
      <c r="BM375" s="25" t="s">
        <v>1052</v>
      </c>
    </row>
    <row r="376" spans="2:65" s="1" customFormat="1" ht="22.5" customHeight="1">
      <c r="B376" s="43"/>
      <c r="C376" s="204" t="s">
        <v>761</v>
      </c>
      <c r="D376" s="204" t="s">
        <v>182</v>
      </c>
      <c r="E376" s="205" t="s">
        <v>1054</v>
      </c>
      <c r="F376" s="206" t="s">
        <v>1055</v>
      </c>
      <c r="G376" s="207" t="s">
        <v>287</v>
      </c>
      <c r="H376" s="208">
        <v>329.5</v>
      </c>
      <c r="I376" s="209"/>
      <c r="J376" s="210">
        <f>ROUND(I376*H376,2)</f>
        <v>0</v>
      </c>
      <c r="K376" s="206" t="s">
        <v>186</v>
      </c>
      <c r="L376" s="63"/>
      <c r="M376" s="211" t="s">
        <v>34</v>
      </c>
      <c r="N376" s="212" t="s">
        <v>49</v>
      </c>
      <c r="O376" s="44"/>
      <c r="P376" s="213">
        <f>O376*H376</f>
        <v>0</v>
      </c>
      <c r="Q376" s="213">
        <v>2.5000000000000001E-4</v>
      </c>
      <c r="R376" s="213">
        <f>Q376*H376</f>
        <v>8.2375000000000004E-2</v>
      </c>
      <c r="S376" s="213">
        <v>0</v>
      </c>
      <c r="T376" s="214">
        <f>S376*H376</f>
        <v>0</v>
      </c>
      <c r="AR376" s="25" t="s">
        <v>337</v>
      </c>
      <c r="AT376" s="25" t="s">
        <v>182</v>
      </c>
      <c r="AU376" s="25" t="s">
        <v>88</v>
      </c>
      <c r="AY376" s="25" t="s">
        <v>179</v>
      </c>
      <c r="BE376" s="215">
        <f>IF(N376="základní",J376,0)</f>
        <v>0</v>
      </c>
      <c r="BF376" s="215">
        <f>IF(N376="snížená",J376,0)</f>
        <v>0</v>
      </c>
      <c r="BG376" s="215">
        <f>IF(N376="zákl. přenesená",J376,0)</f>
        <v>0</v>
      </c>
      <c r="BH376" s="215">
        <f>IF(N376="sníž. přenesená",J376,0)</f>
        <v>0</v>
      </c>
      <c r="BI376" s="215">
        <f>IF(N376="nulová",J376,0)</f>
        <v>0</v>
      </c>
      <c r="BJ376" s="25" t="s">
        <v>86</v>
      </c>
      <c r="BK376" s="215">
        <f>ROUND(I376*H376,2)</f>
        <v>0</v>
      </c>
      <c r="BL376" s="25" t="s">
        <v>337</v>
      </c>
      <c r="BM376" s="25" t="s">
        <v>1056</v>
      </c>
    </row>
    <row r="377" spans="2:65" s="12" customFormat="1" ht="13.5">
      <c r="B377" s="226"/>
      <c r="C377" s="227"/>
      <c r="D377" s="219" t="s">
        <v>277</v>
      </c>
      <c r="E377" s="228" t="s">
        <v>34</v>
      </c>
      <c r="F377" s="229" t="s">
        <v>1251</v>
      </c>
      <c r="G377" s="227"/>
      <c r="H377" s="230" t="s">
        <v>34</v>
      </c>
      <c r="I377" s="231"/>
      <c r="J377" s="227"/>
      <c r="K377" s="227"/>
      <c r="L377" s="232"/>
      <c r="M377" s="233"/>
      <c r="N377" s="234"/>
      <c r="O377" s="234"/>
      <c r="P377" s="234"/>
      <c r="Q377" s="234"/>
      <c r="R377" s="234"/>
      <c r="S377" s="234"/>
      <c r="T377" s="235"/>
      <c r="AT377" s="236" t="s">
        <v>277</v>
      </c>
      <c r="AU377" s="236" t="s">
        <v>88</v>
      </c>
      <c r="AV377" s="12" t="s">
        <v>86</v>
      </c>
      <c r="AW377" s="12" t="s">
        <v>41</v>
      </c>
      <c r="AX377" s="12" t="s">
        <v>78</v>
      </c>
      <c r="AY377" s="236" t="s">
        <v>179</v>
      </c>
    </row>
    <row r="378" spans="2:65" s="13" customFormat="1" ht="13.5">
      <c r="B378" s="237"/>
      <c r="C378" s="238"/>
      <c r="D378" s="219" t="s">
        <v>277</v>
      </c>
      <c r="E378" s="239" t="s">
        <v>34</v>
      </c>
      <c r="F378" s="240" t="s">
        <v>1266</v>
      </c>
      <c r="G378" s="238"/>
      <c r="H378" s="241">
        <v>29.7</v>
      </c>
      <c r="I378" s="242"/>
      <c r="J378" s="238"/>
      <c r="K378" s="238"/>
      <c r="L378" s="243"/>
      <c r="M378" s="244"/>
      <c r="N378" s="245"/>
      <c r="O378" s="245"/>
      <c r="P378" s="245"/>
      <c r="Q378" s="245"/>
      <c r="R378" s="245"/>
      <c r="S378" s="245"/>
      <c r="T378" s="246"/>
      <c r="AT378" s="247" t="s">
        <v>277</v>
      </c>
      <c r="AU378" s="247" t="s">
        <v>88</v>
      </c>
      <c r="AV378" s="13" t="s">
        <v>88</v>
      </c>
      <c r="AW378" s="13" t="s">
        <v>41</v>
      </c>
      <c r="AX378" s="13" t="s">
        <v>78</v>
      </c>
      <c r="AY378" s="247" t="s">
        <v>179</v>
      </c>
    </row>
    <row r="379" spans="2:65" s="13" customFormat="1" ht="13.5">
      <c r="B379" s="237"/>
      <c r="C379" s="238"/>
      <c r="D379" s="219" t="s">
        <v>277</v>
      </c>
      <c r="E379" s="239" t="s">
        <v>34</v>
      </c>
      <c r="F379" s="240" t="s">
        <v>1267</v>
      </c>
      <c r="G379" s="238"/>
      <c r="H379" s="241">
        <v>261.7</v>
      </c>
      <c r="I379" s="242"/>
      <c r="J379" s="238"/>
      <c r="K379" s="238"/>
      <c r="L379" s="243"/>
      <c r="M379" s="244"/>
      <c r="N379" s="245"/>
      <c r="O379" s="245"/>
      <c r="P379" s="245"/>
      <c r="Q379" s="245"/>
      <c r="R379" s="245"/>
      <c r="S379" s="245"/>
      <c r="T379" s="246"/>
      <c r="AT379" s="247" t="s">
        <v>277</v>
      </c>
      <c r="AU379" s="247" t="s">
        <v>88</v>
      </c>
      <c r="AV379" s="13" t="s">
        <v>88</v>
      </c>
      <c r="AW379" s="13" t="s">
        <v>41</v>
      </c>
      <c r="AX379" s="13" t="s">
        <v>78</v>
      </c>
      <c r="AY379" s="247" t="s">
        <v>179</v>
      </c>
    </row>
    <row r="380" spans="2:65" s="13" customFormat="1" ht="13.5">
      <c r="B380" s="237"/>
      <c r="C380" s="238"/>
      <c r="D380" s="219" t="s">
        <v>277</v>
      </c>
      <c r="E380" s="239" t="s">
        <v>34</v>
      </c>
      <c r="F380" s="240" t="s">
        <v>1268</v>
      </c>
      <c r="G380" s="238"/>
      <c r="H380" s="241">
        <v>38.1</v>
      </c>
      <c r="I380" s="242"/>
      <c r="J380" s="238"/>
      <c r="K380" s="238"/>
      <c r="L380" s="243"/>
      <c r="M380" s="244"/>
      <c r="N380" s="245"/>
      <c r="O380" s="245"/>
      <c r="P380" s="245"/>
      <c r="Q380" s="245"/>
      <c r="R380" s="245"/>
      <c r="S380" s="245"/>
      <c r="T380" s="246"/>
      <c r="AT380" s="247" t="s">
        <v>277</v>
      </c>
      <c r="AU380" s="247" t="s">
        <v>88</v>
      </c>
      <c r="AV380" s="13" t="s">
        <v>88</v>
      </c>
      <c r="AW380" s="13" t="s">
        <v>41</v>
      </c>
      <c r="AX380" s="13" t="s">
        <v>78</v>
      </c>
      <c r="AY380" s="247" t="s">
        <v>179</v>
      </c>
    </row>
    <row r="381" spans="2:65" s="14" customFormat="1" ht="13.5">
      <c r="B381" s="248"/>
      <c r="C381" s="249"/>
      <c r="D381" s="219" t="s">
        <v>277</v>
      </c>
      <c r="E381" s="261" t="s">
        <v>34</v>
      </c>
      <c r="F381" s="262" t="s">
        <v>280</v>
      </c>
      <c r="G381" s="249"/>
      <c r="H381" s="263">
        <v>329.5</v>
      </c>
      <c r="I381" s="253"/>
      <c r="J381" s="249"/>
      <c r="K381" s="249"/>
      <c r="L381" s="254"/>
      <c r="M381" s="255"/>
      <c r="N381" s="256"/>
      <c r="O381" s="256"/>
      <c r="P381" s="256"/>
      <c r="Q381" s="256"/>
      <c r="R381" s="256"/>
      <c r="S381" s="256"/>
      <c r="T381" s="257"/>
      <c r="AT381" s="258" t="s">
        <v>277</v>
      </c>
      <c r="AU381" s="258" t="s">
        <v>88</v>
      </c>
      <c r="AV381" s="14" t="s">
        <v>203</v>
      </c>
      <c r="AW381" s="14" t="s">
        <v>41</v>
      </c>
      <c r="AX381" s="14" t="s">
        <v>86</v>
      </c>
      <c r="AY381" s="258" t="s">
        <v>179</v>
      </c>
    </row>
    <row r="382" spans="2:65" s="11" customFormat="1" ht="29.85" customHeight="1">
      <c r="B382" s="187"/>
      <c r="C382" s="188"/>
      <c r="D382" s="201" t="s">
        <v>77</v>
      </c>
      <c r="E382" s="202" t="s">
        <v>1057</v>
      </c>
      <c r="F382" s="202" t="s">
        <v>1058</v>
      </c>
      <c r="G382" s="188"/>
      <c r="H382" s="188"/>
      <c r="I382" s="191"/>
      <c r="J382" s="203">
        <f>BK382</f>
        <v>0</v>
      </c>
      <c r="K382" s="188"/>
      <c r="L382" s="193"/>
      <c r="M382" s="194"/>
      <c r="N382" s="195"/>
      <c r="O382" s="195"/>
      <c r="P382" s="196">
        <f>SUM(P383:P391)</f>
        <v>0</v>
      </c>
      <c r="Q382" s="195"/>
      <c r="R382" s="196">
        <f>SUM(R383:R391)</f>
        <v>2.11526909</v>
      </c>
      <c r="S382" s="195"/>
      <c r="T382" s="197">
        <f>SUM(T383:T391)</f>
        <v>0.44719979999999998</v>
      </c>
      <c r="AR382" s="198" t="s">
        <v>88</v>
      </c>
      <c r="AT382" s="199" t="s">
        <v>77</v>
      </c>
      <c r="AU382" s="199" t="s">
        <v>86</v>
      </c>
      <c r="AY382" s="198" t="s">
        <v>179</v>
      </c>
      <c r="BK382" s="200">
        <f>SUM(BK383:BK391)</f>
        <v>0</v>
      </c>
    </row>
    <row r="383" spans="2:65" s="1" customFormat="1" ht="22.5" customHeight="1">
      <c r="B383" s="43"/>
      <c r="C383" s="204" t="s">
        <v>766</v>
      </c>
      <c r="D383" s="204" t="s">
        <v>182</v>
      </c>
      <c r="E383" s="205" t="s">
        <v>1060</v>
      </c>
      <c r="F383" s="206" t="s">
        <v>1061</v>
      </c>
      <c r="G383" s="207" t="s">
        <v>287</v>
      </c>
      <c r="H383" s="208">
        <v>1442.58</v>
      </c>
      <c r="I383" s="209"/>
      <c r="J383" s="210">
        <f>ROUND(I383*H383,2)</f>
        <v>0</v>
      </c>
      <c r="K383" s="206" t="s">
        <v>186</v>
      </c>
      <c r="L383" s="63"/>
      <c r="M383" s="211" t="s">
        <v>34</v>
      </c>
      <c r="N383" s="212" t="s">
        <v>49</v>
      </c>
      <c r="O383" s="44"/>
      <c r="P383" s="213">
        <f>O383*H383</f>
        <v>0</v>
      </c>
      <c r="Q383" s="213">
        <v>1E-3</v>
      </c>
      <c r="R383" s="213">
        <f>Q383*H383</f>
        <v>1.44258</v>
      </c>
      <c r="S383" s="213">
        <v>3.1E-4</v>
      </c>
      <c r="T383" s="214">
        <f>S383*H383</f>
        <v>0.44719979999999998</v>
      </c>
      <c r="AR383" s="25" t="s">
        <v>337</v>
      </c>
      <c r="AT383" s="25" t="s">
        <v>182</v>
      </c>
      <c r="AU383" s="25" t="s">
        <v>88</v>
      </c>
      <c r="AY383" s="25" t="s">
        <v>179</v>
      </c>
      <c r="BE383" s="215">
        <f>IF(N383="základní",J383,0)</f>
        <v>0</v>
      </c>
      <c r="BF383" s="215">
        <f>IF(N383="snížená",J383,0)</f>
        <v>0</v>
      </c>
      <c r="BG383" s="215">
        <f>IF(N383="zákl. přenesená",J383,0)</f>
        <v>0</v>
      </c>
      <c r="BH383" s="215">
        <f>IF(N383="sníž. přenesená",J383,0)</f>
        <v>0</v>
      </c>
      <c r="BI383" s="215">
        <f>IF(N383="nulová",J383,0)</f>
        <v>0</v>
      </c>
      <c r="BJ383" s="25" t="s">
        <v>86</v>
      </c>
      <c r="BK383" s="215">
        <f>ROUND(I383*H383,2)</f>
        <v>0</v>
      </c>
      <c r="BL383" s="25" t="s">
        <v>337</v>
      </c>
      <c r="BM383" s="25" t="s">
        <v>1062</v>
      </c>
    </row>
    <row r="384" spans="2:65" s="12" customFormat="1" ht="13.5">
      <c r="B384" s="226"/>
      <c r="C384" s="227"/>
      <c r="D384" s="219" t="s">
        <v>277</v>
      </c>
      <c r="E384" s="228" t="s">
        <v>34</v>
      </c>
      <c r="F384" s="229" t="s">
        <v>1251</v>
      </c>
      <c r="G384" s="227"/>
      <c r="H384" s="230" t="s">
        <v>34</v>
      </c>
      <c r="I384" s="231"/>
      <c r="J384" s="227"/>
      <c r="K384" s="227"/>
      <c r="L384" s="232"/>
      <c r="M384" s="233"/>
      <c r="N384" s="234"/>
      <c r="O384" s="234"/>
      <c r="P384" s="234"/>
      <c r="Q384" s="234"/>
      <c r="R384" s="234"/>
      <c r="S384" s="234"/>
      <c r="T384" s="235"/>
      <c r="AT384" s="236" t="s">
        <v>277</v>
      </c>
      <c r="AU384" s="236" t="s">
        <v>88</v>
      </c>
      <c r="AV384" s="12" t="s">
        <v>86</v>
      </c>
      <c r="AW384" s="12" t="s">
        <v>41</v>
      </c>
      <c r="AX384" s="12" t="s">
        <v>78</v>
      </c>
      <c r="AY384" s="236" t="s">
        <v>179</v>
      </c>
    </row>
    <row r="385" spans="2:65" s="13" customFormat="1" ht="13.5">
      <c r="B385" s="237"/>
      <c r="C385" s="238"/>
      <c r="D385" s="219" t="s">
        <v>277</v>
      </c>
      <c r="E385" s="239" t="s">
        <v>34</v>
      </c>
      <c r="F385" s="240" t="s">
        <v>1328</v>
      </c>
      <c r="G385" s="238"/>
      <c r="H385" s="241">
        <v>356.58</v>
      </c>
      <c r="I385" s="242"/>
      <c r="J385" s="238"/>
      <c r="K385" s="238"/>
      <c r="L385" s="243"/>
      <c r="M385" s="244"/>
      <c r="N385" s="245"/>
      <c r="O385" s="245"/>
      <c r="P385" s="245"/>
      <c r="Q385" s="245"/>
      <c r="R385" s="245"/>
      <c r="S385" s="245"/>
      <c r="T385" s="246"/>
      <c r="AT385" s="247" t="s">
        <v>277</v>
      </c>
      <c r="AU385" s="247" t="s">
        <v>88</v>
      </c>
      <c r="AV385" s="13" t="s">
        <v>88</v>
      </c>
      <c r="AW385" s="13" t="s">
        <v>41</v>
      </c>
      <c r="AX385" s="13" t="s">
        <v>78</v>
      </c>
      <c r="AY385" s="247" t="s">
        <v>179</v>
      </c>
    </row>
    <row r="386" spans="2:65" s="13" customFormat="1" ht="13.5">
      <c r="B386" s="237"/>
      <c r="C386" s="238"/>
      <c r="D386" s="219" t="s">
        <v>277</v>
      </c>
      <c r="E386" s="239" t="s">
        <v>34</v>
      </c>
      <c r="F386" s="240" t="s">
        <v>1329</v>
      </c>
      <c r="G386" s="238"/>
      <c r="H386" s="241">
        <v>1086</v>
      </c>
      <c r="I386" s="242"/>
      <c r="J386" s="238"/>
      <c r="K386" s="238"/>
      <c r="L386" s="243"/>
      <c r="M386" s="244"/>
      <c r="N386" s="245"/>
      <c r="O386" s="245"/>
      <c r="P386" s="245"/>
      <c r="Q386" s="245"/>
      <c r="R386" s="245"/>
      <c r="S386" s="245"/>
      <c r="T386" s="246"/>
      <c r="AT386" s="247" t="s">
        <v>277</v>
      </c>
      <c r="AU386" s="247" t="s">
        <v>88</v>
      </c>
      <c r="AV386" s="13" t="s">
        <v>88</v>
      </c>
      <c r="AW386" s="13" t="s">
        <v>41</v>
      </c>
      <c r="AX386" s="13" t="s">
        <v>78</v>
      </c>
      <c r="AY386" s="247" t="s">
        <v>179</v>
      </c>
    </row>
    <row r="387" spans="2:65" s="14" customFormat="1" ht="13.5">
      <c r="B387" s="248"/>
      <c r="C387" s="249"/>
      <c r="D387" s="216" t="s">
        <v>277</v>
      </c>
      <c r="E387" s="250" t="s">
        <v>34</v>
      </c>
      <c r="F387" s="251" t="s">
        <v>280</v>
      </c>
      <c r="G387" s="249"/>
      <c r="H387" s="252">
        <v>1442.58</v>
      </c>
      <c r="I387" s="253"/>
      <c r="J387" s="249"/>
      <c r="K387" s="249"/>
      <c r="L387" s="254"/>
      <c r="M387" s="255"/>
      <c r="N387" s="256"/>
      <c r="O387" s="256"/>
      <c r="P387" s="256"/>
      <c r="Q387" s="256"/>
      <c r="R387" s="256"/>
      <c r="S387" s="256"/>
      <c r="T387" s="257"/>
      <c r="AT387" s="258" t="s">
        <v>277</v>
      </c>
      <c r="AU387" s="258" t="s">
        <v>88</v>
      </c>
      <c r="AV387" s="14" t="s">
        <v>203</v>
      </c>
      <c r="AW387" s="14" t="s">
        <v>41</v>
      </c>
      <c r="AX387" s="14" t="s">
        <v>86</v>
      </c>
      <c r="AY387" s="258" t="s">
        <v>179</v>
      </c>
    </row>
    <row r="388" spans="2:65" s="1" customFormat="1" ht="22.5" customHeight="1">
      <c r="B388" s="43"/>
      <c r="C388" s="204" t="s">
        <v>770</v>
      </c>
      <c r="D388" s="204" t="s">
        <v>182</v>
      </c>
      <c r="E388" s="205" t="s">
        <v>1064</v>
      </c>
      <c r="F388" s="206" t="s">
        <v>1065</v>
      </c>
      <c r="G388" s="207" t="s">
        <v>287</v>
      </c>
      <c r="H388" s="208">
        <v>1834.607</v>
      </c>
      <c r="I388" s="209"/>
      <c r="J388" s="210">
        <f>ROUND(I388*H388,2)</f>
        <v>0</v>
      </c>
      <c r="K388" s="206" t="s">
        <v>186</v>
      </c>
      <c r="L388" s="63"/>
      <c r="M388" s="211" t="s">
        <v>34</v>
      </c>
      <c r="N388" s="212" t="s">
        <v>49</v>
      </c>
      <c r="O388" s="44"/>
      <c r="P388" s="213">
        <f>O388*H388</f>
        <v>0</v>
      </c>
      <c r="Q388" s="213">
        <v>3.3E-4</v>
      </c>
      <c r="R388" s="213">
        <f>Q388*H388</f>
        <v>0.60542030999999996</v>
      </c>
      <c r="S388" s="213">
        <v>0</v>
      </c>
      <c r="T388" s="214">
        <f>S388*H388</f>
        <v>0</v>
      </c>
      <c r="AR388" s="25" t="s">
        <v>337</v>
      </c>
      <c r="AT388" s="25" t="s">
        <v>182</v>
      </c>
      <c r="AU388" s="25" t="s">
        <v>88</v>
      </c>
      <c r="AY388" s="25" t="s">
        <v>179</v>
      </c>
      <c r="BE388" s="215">
        <f>IF(N388="základní",J388,0)</f>
        <v>0</v>
      </c>
      <c r="BF388" s="215">
        <f>IF(N388="snížená",J388,0)</f>
        <v>0</v>
      </c>
      <c r="BG388" s="215">
        <f>IF(N388="zákl. přenesená",J388,0)</f>
        <v>0</v>
      </c>
      <c r="BH388" s="215">
        <f>IF(N388="sníž. přenesená",J388,0)</f>
        <v>0</v>
      </c>
      <c r="BI388" s="215">
        <f>IF(N388="nulová",J388,0)</f>
        <v>0</v>
      </c>
      <c r="BJ388" s="25" t="s">
        <v>86</v>
      </c>
      <c r="BK388" s="215">
        <f>ROUND(I388*H388,2)</f>
        <v>0</v>
      </c>
      <c r="BL388" s="25" t="s">
        <v>337</v>
      </c>
      <c r="BM388" s="25" t="s">
        <v>1066</v>
      </c>
    </row>
    <row r="389" spans="2:65" s="1" customFormat="1" ht="40.5">
      <c r="B389" s="43"/>
      <c r="C389" s="65"/>
      <c r="D389" s="216" t="s">
        <v>189</v>
      </c>
      <c r="E389" s="65"/>
      <c r="F389" s="217" t="s">
        <v>1067</v>
      </c>
      <c r="G389" s="65"/>
      <c r="H389" s="65"/>
      <c r="I389" s="174"/>
      <c r="J389" s="65"/>
      <c r="K389" s="65"/>
      <c r="L389" s="63"/>
      <c r="M389" s="218"/>
      <c r="N389" s="44"/>
      <c r="O389" s="44"/>
      <c r="P389" s="44"/>
      <c r="Q389" s="44"/>
      <c r="R389" s="44"/>
      <c r="S389" s="44"/>
      <c r="T389" s="80"/>
      <c r="AT389" s="25" t="s">
        <v>189</v>
      </c>
      <c r="AU389" s="25" t="s">
        <v>88</v>
      </c>
    </row>
    <row r="390" spans="2:65" s="1" customFormat="1" ht="31.5" customHeight="1">
      <c r="B390" s="43"/>
      <c r="C390" s="204" t="s">
        <v>775</v>
      </c>
      <c r="D390" s="204" t="s">
        <v>182</v>
      </c>
      <c r="E390" s="205" t="s">
        <v>1069</v>
      </c>
      <c r="F390" s="206" t="s">
        <v>1070</v>
      </c>
      <c r="G390" s="207" t="s">
        <v>287</v>
      </c>
      <c r="H390" s="208">
        <v>611.54999999999995</v>
      </c>
      <c r="I390" s="209"/>
      <c r="J390" s="210">
        <f>ROUND(I390*H390,2)</f>
        <v>0</v>
      </c>
      <c r="K390" s="206" t="s">
        <v>186</v>
      </c>
      <c r="L390" s="63"/>
      <c r="M390" s="211" t="s">
        <v>34</v>
      </c>
      <c r="N390" s="212" t="s">
        <v>49</v>
      </c>
      <c r="O390" s="44"/>
      <c r="P390" s="213">
        <f>O390*H390</f>
        <v>0</v>
      </c>
      <c r="Q390" s="213">
        <v>3.0000000000000001E-5</v>
      </c>
      <c r="R390" s="213">
        <f>Q390*H390</f>
        <v>1.8346499999999998E-2</v>
      </c>
      <c r="S390" s="213">
        <v>0</v>
      </c>
      <c r="T390" s="214">
        <f>S390*H390</f>
        <v>0</v>
      </c>
      <c r="AR390" s="25" t="s">
        <v>337</v>
      </c>
      <c r="AT390" s="25" t="s">
        <v>182</v>
      </c>
      <c r="AU390" s="25" t="s">
        <v>88</v>
      </c>
      <c r="AY390" s="25" t="s">
        <v>179</v>
      </c>
      <c r="BE390" s="215">
        <f>IF(N390="základní",J390,0)</f>
        <v>0</v>
      </c>
      <c r="BF390" s="215">
        <f>IF(N390="snížená",J390,0)</f>
        <v>0</v>
      </c>
      <c r="BG390" s="215">
        <f>IF(N390="zákl. přenesená",J390,0)</f>
        <v>0</v>
      </c>
      <c r="BH390" s="215">
        <f>IF(N390="sníž. přenesená",J390,0)</f>
        <v>0</v>
      </c>
      <c r="BI390" s="215">
        <f>IF(N390="nulová",J390,0)</f>
        <v>0</v>
      </c>
      <c r="BJ390" s="25" t="s">
        <v>86</v>
      </c>
      <c r="BK390" s="215">
        <f>ROUND(I390*H390,2)</f>
        <v>0</v>
      </c>
      <c r="BL390" s="25" t="s">
        <v>337</v>
      </c>
      <c r="BM390" s="25" t="s">
        <v>1071</v>
      </c>
    </row>
    <row r="391" spans="2:65" s="1" customFormat="1" ht="31.5" customHeight="1">
      <c r="B391" s="43"/>
      <c r="C391" s="204" t="s">
        <v>780</v>
      </c>
      <c r="D391" s="204" t="s">
        <v>182</v>
      </c>
      <c r="E391" s="205" t="s">
        <v>1073</v>
      </c>
      <c r="F391" s="206" t="s">
        <v>1074</v>
      </c>
      <c r="G391" s="207" t="s">
        <v>287</v>
      </c>
      <c r="H391" s="208">
        <v>1223.057</v>
      </c>
      <c r="I391" s="209"/>
      <c r="J391" s="210">
        <f>ROUND(I391*H391,2)</f>
        <v>0</v>
      </c>
      <c r="K391" s="206" t="s">
        <v>186</v>
      </c>
      <c r="L391" s="63"/>
      <c r="M391" s="211" t="s">
        <v>34</v>
      </c>
      <c r="N391" s="212" t="s">
        <v>49</v>
      </c>
      <c r="O391" s="44"/>
      <c r="P391" s="213">
        <f>O391*H391</f>
        <v>0</v>
      </c>
      <c r="Q391" s="213">
        <v>4.0000000000000003E-5</v>
      </c>
      <c r="R391" s="213">
        <f>Q391*H391</f>
        <v>4.8922280000000005E-2</v>
      </c>
      <c r="S391" s="213">
        <v>0</v>
      </c>
      <c r="T391" s="214">
        <f>S391*H391</f>
        <v>0</v>
      </c>
      <c r="AR391" s="25" t="s">
        <v>337</v>
      </c>
      <c r="AT391" s="25" t="s">
        <v>182</v>
      </c>
      <c r="AU391" s="25" t="s">
        <v>88</v>
      </c>
      <c r="AY391" s="25" t="s">
        <v>179</v>
      </c>
      <c r="BE391" s="215">
        <f>IF(N391="základní",J391,0)</f>
        <v>0</v>
      </c>
      <c r="BF391" s="215">
        <f>IF(N391="snížená",J391,0)</f>
        <v>0</v>
      </c>
      <c r="BG391" s="215">
        <f>IF(N391="zákl. přenesená",J391,0)</f>
        <v>0</v>
      </c>
      <c r="BH391" s="215">
        <f>IF(N391="sníž. přenesená",J391,0)</f>
        <v>0</v>
      </c>
      <c r="BI391" s="215">
        <f>IF(N391="nulová",J391,0)</f>
        <v>0</v>
      </c>
      <c r="BJ391" s="25" t="s">
        <v>86</v>
      </c>
      <c r="BK391" s="215">
        <f>ROUND(I391*H391,2)</f>
        <v>0</v>
      </c>
      <c r="BL391" s="25" t="s">
        <v>337</v>
      </c>
      <c r="BM391" s="25" t="s">
        <v>1075</v>
      </c>
    </row>
    <row r="392" spans="2:65" s="11" customFormat="1" ht="37.35" customHeight="1">
      <c r="B392" s="187"/>
      <c r="C392" s="188"/>
      <c r="D392" s="201" t="s">
        <v>77</v>
      </c>
      <c r="E392" s="286" t="s">
        <v>1076</v>
      </c>
      <c r="F392" s="286" t="s">
        <v>1077</v>
      </c>
      <c r="G392" s="188"/>
      <c r="H392" s="188"/>
      <c r="I392" s="191"/>
      <c r="J392" s="287">
        <f>BK392</f>
        <v>0</v>
      </c>
      <c r="K392" s="188"/>
      <c r="L392" s="193"/>
      <c r="M392" s="194"/>
      <c r="N392" s="195"/>
      <c r="O392" s="195"/>
      <c r="P392" s="196">
        <f>SUM(P393:P405)</f>
        <v>0</v>
      </c>
      <c r="Q392" s="195"/>
      <c r="R392" s="196">
        <f>SUM(R393:R405)</f>
        <v>0</v>
      </c>
      <c r="S392" s="195"/>
      <c r="T392" s="197">
        <f>SUM(T393:T405)</f>
        <v>0</v>
      </c>
      <c r="AR392" s="198" t="s">
        <v>203</v>
      </c>
      <c r="AT392" s="199" t="s">
        <v>77</v>
      </c>
      <c r="AU392" s="199" t="s">
        <v>78</v>
      </c>
      <c r="AY392" s="198" t="s">
        <v>179</v>
      </c>
      <c r="BK392" s="200">
        <f>SUM(BK393:BK405)</f>
        <v>0</v>
      </c>
    </row>
    <row r="393" spans="2:65" s="1" customFormat="1" ht="22.5" customHeight="1">
      <c r="B393" s="43"/>
      <c r="C393" s="204" t="s">
        <v>785</v>
      </c>
      <c r="D393" s="204" t="s">
        <v>182</v>
      </c>
      <c r="E393" s="205" t="s">
        <v>1079</v>
      </c>
      <c r="F393" s="206" t="s">
        <v>1080</v>
      </c>
      <c r="G393" s="207" t="s">
        <v>1081</v>
      </c>
      <c r="H393" s="208">
        <v>135</v>
      </c>
      <c r="I393" s="209"/>
      <c r="J393" s="210">
        <f>ROUND(I393*H393,2)</f>
        <v>0</v>
      </c>
      <c r="K393" s="206" t="s">
        <v>186</v>
      </c>
      <c r="L393" s="63"/>
      <c r="M393" s="211" t="s">
        <v>34</v>
      </c>
      <c r="N393" s="212" t="s">
        <v>49</v>
      </c>
      <c r="O393" s="44"/>
      <c r="P393" s="213">
        <f>O393*H393</f>
        <v>0</v>
      </c>
      <c r="Q393" s="213">
        <v>0</v>
      </c>
      <c r="R393" s="213">
        <f>Q393*H393</f>
        <v>0</v>
      </c>
      <c r="S393" s="213">
        <v>0</v>
      </c>
      <c r="T393" s="214">
        <f>S393*H393</f>
        <v>0</v>
      </c>
      <c r="AR393" s="25" t="s">
        <v>1082</v>
      </c>
      <c r="AT393" s="25" t="s">
        <v>182</v>
      </c>
      <c r="AU393" s="25" t="s">
        <v>86</v>
      </c>
      <c r="AY393" s="25" t="s">
        <v>179</v>
      </c>
      <c r="BE393" s="215">
        <f>IF(N393="základní",J393,0)</f>
        <v>0</v>
      </c>
      <c r="BF393" s="215">
        <f>IF(N393="snížená",J393,0)</f>
        <v>0</v>
      </c>
      <c r="BG393" s="215">
        <f>IF(N393="zákl. přenesená",J393,0)</f>
        <v>0</v>
      </c>
      <c r="BH393" s="215">
        <f>IF(N393="sníž. přenesená",J393,0)</f>
        <v>0</v>
      </c>
      <c r="BI393" s="215">
        <f>IF(N393="nulová",J393,0)</f>
        <v>0</v>
      </c>
      <c r="BJ393" s="25" t="s">
        <v>86</v>
      </c>
      <c r="BK393" s="215">
        <f>ROUND(I393*H393,2)</f>
        <v>0</v>
      </c>
      <c r="BL393" s="25" t="s">
        <v>1082</v>
      </c>
      <c r="BM393" s="25" t="s">
        <v>1083</v>
      </c>
    </row>
    <row r="394" spans="2:65" s="12" customFormat="1" ht="13.5">
      <c r="B394" s="226"/>
      <c r="C394" s="227"/>
      <c r="D394" s="219" t="s">
        <v>277</v>
      </c>
      <c r="E394" s="228" t="s">
        <v>34</v>
      </c>
      <c r="F394" s="229" t="s">
        <v>1084</v>
      </c>
      <c r="G394" s="227"/>
      <c r="H394" s="230" t="s">
        <v>34</v>
      </c>
      <c r="I394" s="231"/>
      <c r="J394" s="227"/>
      <c r="K394" s="227"/>
      <c r="L394" s="232"/>
      <c r="M394" s="233"/>
      <c r="N394" s="234"/>
      <c r="O394" s="234"/>
      <c r="P394" s="234"/>
      <c r="Q394" s="234"/>
      <c r="R394" s="234"/>
      <c r="S394" s="234"/>
      <c r="T394" s="235"/>
      <c r="AT394" s="236" t="s">
        <v>277</v>
      </c>
      <c r="AU394" s="236" t="s">
        <v>86</v>
      </c>
      <c r="AV394" s="12" t="s">
        <v>86</v>
      </c>
      <c r="AW394" s="12" t="s">
        <v>41</v>
      </c>
      <c r="AX394" s="12" t="s">
        <v>78</v>
      </c>
      <c r="AY394" s="236" t="s">
        <v>179</v>
      </c>
    </row>
    <row r="395" spans="2:65" s="13" customFormat="1" ht="13.5">
      <c r="B395" s="237"/>
      <c r="C395" s="238"/>
      <c r="D395" s="219" t="s">
        <v>277</v>
      </c>
      <c r="E395" s="239" t="s">
        <v>34</v>
      </c>
      <c r="F395" s="240" t="s">
        <v>1330</v>
      </c>
      <c r="G395" s="238"/>
      <c r="H395" s="241">
        <v>50</v>
      </c>
      <c r="I395" s="242"/>
      <c r="J395" s="238"/>
      <c r="K395" s="238"/>
      <c r="L395" s="243"/>
      <c r="M395" s="244"/>
      <c r="N395" s="245"/>
      <c r="O395" s="245"/>
      <c r="P395" s="245"/>
      <c r="Q395" s="245"/>
      <c r="R395" s="245"/>
      <c r="S395" s="245"/>
      <c r="T395" s="246"/>
      <c r="AT395" s="247" t="s">
        <v>277</v>
      </c>
      <c r="AU395" s="247" t="s">
        <v>86</v>
      </c>
      <c r="AV395" s="13" t="s">
        <v>88</v>
      </c>
      <c r="AW395" s="13" t="s">
        <v>41</v>
      </c>
      <c r="AX395" s="13" t="s">
        <v>78</v>
      </c>
      <c r="AY395" s="247" t="s">
        <v>179</v>
      </c>
    </row>
    <row r="396" spans="2:65" s="13" customFormat="1" ht="13.5">
      <c r="B396" s="237"/>
      <c r="C396" s="238"/>
      <c r="D396" s="219" t="s">
        <v>277</v>
      </c>
      <c r="E396" s="239" t="s">
        <v>34</v>
      </c>
      <c r="F396" s="240" t="s">
        <v>1331</v>
      </c>
      <c r="G396" s="238"/>
      <c r="H396" s="241">
        <v>85</v>
      </c>
      <c r="I396" s="242"/>
      <c r="J396" s="238"/>
      <c r="K396" s="238"/>
      <c r="L396" s="243"/>
      <c r="M396" s="244"/>
      <c r="N396" s="245"/>
      <c r="O396" s="245"/>
      <c r="P396" s="245"/>
      <c r="Q396" s="245"/>
      <c r="R396" s="245"/>
      <c r="S396" s="245"/>
      <c r="T396" s="246"/>
      <c r="AT396" s="247" t="s">
        <v>277</v>
      </c>
      <c r="AU396" s="247" t="s">
        <v>86</v>
      </c>
      <c r="AV396" s="13" t="s">
        <v>88</v>
      </c>
      <c r="AW396" s="13" t="s">
        <v>41</v>
      </c>
      <c r="AX396" s="13" t="s">
        <v>78</v>
      </c>
      <c r="AY396" s="247" t="s">
        <v>179</v>
      </c>
    </row>
    <row r="397" spans="2:65" s="14" customFormat="1" ht="13.5">
      <c r="B397" s="248"/>
      <c r="C397" s="249"/>
      <c r="D397" s="216" t="s">
        <v>277</v>
      </c>
      <c r="E397" s="250" t="s">
        <v>34</v>
      </c>
      <c r="F397" s="251" t="s">
        <v>280</v>
      </c>
      <c r="G397" s="249"/>
      <c r="H397" s="252">
        <v>135</v>
      </c>
      <c r="I397" s="253"/>
      <c r="J397" s="249"/>
      <c r="K397" s="249"/>
      <c r="L397" s="254"/>
      <c r="M397" s="255"/>
      <c r="N397" s="256"/>
      <c r="O397" s="256"/>
      <c r="P397" s="256"/>
      <c r="Q397" s="256"/>
      <c r="R397" s="256"/>
      <c r="S397" s="256"/>
      <c r="T397" s="257"/>
      <c r="AT397" s="258" t="s">
        <v>277</v>
      </c>
      <c r="AU397" s="258" t="s">
        <v>86</v>
      </c>
      <c r="AV397" s="14" t="s">
        <v>203</v>
      </c>
      <c r="AW397" s="14" t="s">
        <v>41</v>
      </c>
      <c r="AX397" s="14" t="s">
        <v>86</v>
      </c>
      <c r="AY397" s="258" t="s">
        <v>179</v>
      </c>
    </row>
    <row r="398" spans="2:65" s="1" customFormat="1" ht="22.5" customHeight="1">
      <c r="B398" s="43"/>
      <c r="C398" s="204" t="s">
        <v>789</v>
      </c>
      <c r="D398" s="204" t="s">
        <v>182</v>
      </c>
      <c r="E398" s="205" t="s">
        <v>1088</v>
      </c>
      <c r="F398" s="206" t="s">
        <v>1089</v>
      </c>
      <c r="G398" s="207" t="s">
        <v>1081</v>
      </c>
      <c r="H398" s="208">
        <v>50</v>
      </c>
      <c r="I398" s="209"/>
      <c r="J398" s="210">
        <f>ROUND(I398*H398,2)</f>
        <v>0</v>
      </c>
      <c r="K398" s="206" t="s">
        <v>186</v>
      </c>
      <c r="L398" s="63"/>
      <c r="M398" s="211" t="s">
        <v>34</v>
      </c>
      <c r="N398" s="212" t="s">
        <v>49</v>
      </c>
      <c r="O398" s="44"/>
      <c r="P398" s="213">
        <f>O398*H398</f>
        <v>0</v>
      </c>
      <c r="Q398" s="213">
        <v>0</v>
      </c>
      <c r="R398" s="213">
        <f>Q398*H398</f>
        <v>0</v>
      </c>
      <c r="S398" s="213">
        <v>0</v>
      </c>
      <c r="T398" s="214">
        <f>S398*H398</f>
        <v>0</v>
      </c>
      <c r="AR398" s="25" t="s">
        <v>1082</v>
      </c>
      <c r="AT398" s="25" t="s">
        <v>182</v>
      </c>
      <c r="AU398" s="25" t="s">
        <v>86</v>
      </c>
      <c r="AY398" s="25" t="s">
        <v>179</v>
      </c>
      <c r="BE398" s="215">
        <f>IF(N398="základní",J398,0)</f>
        <v>0</v>
      </c>
      <c r="BF398" s="215">
        <f>IF(N398="snížená",J398,0)</f>
        <v>0</v>
      </c>
      <c r="BG398" s="215">
        <f>IF(N398="zákl. přenesená",J398,0)</f>
        <v>0</v>
      </c>
      <c r="BH398" s="215">
        <f>IF(N398="sníž. přenesená",J398,0)</f>
        <v>0</v>
      </c>
      <c r="BI398" s="215">
        <f>IF(N398="nulová",J398,0)</f>
        <v>0</v>
      </c>
      <c r="BJ398" s="25" t="s">
        <v>86</v>
      </c>
      <c r="BK398" s="215">
        <f>ROUND(I398*H398,2)</f>
        <v>0</v>
      </c>
      <c r="BL398" s="25" t="s">
        <v>1082</v>
      </c>
      <c r="BM398" s="25" t="s">
        <v>1090</v>
      </c>
    </row>
    <row r="399" spans="2:65" s="12" customFormat="1" ht="13.5">
      <c r="B399" s="226"/>
      <c r="C399" s="227"/>
      <c r="D399" s="219" t="s">
        <v>277</v>
      </c>
      <c r="E399" s="228" t="s">
        <v>34</v>
      </c>
      <c r="F399" s="229" t="s">
        <v>1084</v>
      </c>
      <c r="G399" s="227"/>
      <c r="H399" s="230" t="s">
        <v>34</v>
      </c>
      <c r="I399" s="231"/>
      <c r="J399" s="227"/>
      <c r="K399" s="227"/>
      <c r="L399" s="232"/>
      <c r="M399" s="233"/>
      <c r="N399" s="234"/>
      <c r="O399" s="234"/>
      <c r="P399" s="234"/>
      <c r="Q399" s="234"/>
      <c r="R399" s="234"/>
      <c r="S399" s="234"/>
      <c r="T399" s="235"/>
      <c r="AT399" s="236" t="s">
        <v>277</v>
      </c>
      <c r="AU399" s="236" t="s">
        <v>86</v>
      </c>
      <c r="AV399" s="12" t="s">
        <v>86</v>
      </c>
      <c r="AW399" s="12" t="s">
        <v>41</v>
      </c>
      <c r="AX399" s="12" t="s">
        <v>78</v>
      </c>
      <c r="AY399" s="236" t="s">
        <v>179</v>
      </c>
    </row>
    <row r="400" spans="2:65" s="13" customFormat="1" ht="13.5">
      <c r="B400" s="237"/>
      <c r="C400" s="238"/>
      <c r="D400" s="219" t="s">
        <v>277</v>
      </c>
      <c r="E400" s="239" t="s">
        <v>34</v>
      </c>
      <c r="F400" s="240" t="s">
        <v>1332</v>
      </c>
      <c r="G400" s="238"/>
      <c r="H400" s="241">
        <v>50</v>
      </c>
      <c r="I400" s="242"/>
      <c r="J400" s="238"/>
      <c r="K400" s="238"/>
      <c r="L400" s="243"/>
      <c r="M400" s="244"/>
      <c r="N400" s="245"/>
      <c r="O400" s="245"/>
      <c r="P400" s="245"/>
      <c r="Q400" s="245"/>
      <c r="R400" s="245"/>
      <c r="S400" s="245"/>
      <c r="T400" s="246"/>
      <c r="AT400" s="247" t="s">
        <v>277</v>
      </c>
      <c r="AU400" s="247" t="s">
        <v>86</v>
      </c>
      <c r="AV400" s="13" t="s">
        <v>88</v>
      </c>
      <c r="AW400" s="13" t="s">
        <v>41</v>
      </c>
      <c r="AX400" s="13" t="s">
        <v>78</v>
      </c>
      <c r="AY400" s="247" t="s">
        <v>179</v>
      </c>
    </row>
    <row r="401" spans="2:65" s="14" customFormat="1" ht="13.5">
      <c r="B401" s="248"/>
      <c r="C401" s="249"/>
      <c r="D401" s="216" t="s">
        <v>277</v>
      </c>
      <c r="E401" s="250" t="s">
        <v>34</v>
      </c>
      <c r="F401" s="251" t="s">
        <v>280</v>
      </c>
      <c r="G401" s="249"/>
      <c r="H401" s="252">
        <v>50</v>
      </c>
      <c r="I401" s="253"/>
      <c r="J401" s="249"/>
      <c r="K401" s="249"/>
      <c r="L401" s="254"/>
      <c r="M401" s="255"/>
      <c r="N401" s="256"/>
      <c r="O401" s="256"/>
      <c r="P401" s="256"/>
      <c r="Q401" s="256"/>
      <c r="R401" s="256"/>
      <c r="S401" s="256"/>
      <c r="T401" s="257"/>
      <c r="AT401" s="258" t="s">
        <v>277</v>
      </c>
      <c r="AU401" s="258" t="s">
        <v>86</v>
      </c>
      <c r="AV401" s="14" t="s">
        <v>203</v>
      </c>
      <c r="AW401" s="14" t="s">
        <v>41</v>
      </c>
      <c r="AX401" s="14" t="s">
        <v>86</v>
      </c>
      <c r="AY401" s="258" t="s">
        <v>179</v>
      </c>
    </row>
    <row r="402" spans="2:65" s="1" customFormat="1" ht="22.5" customHeight="1">
      <c r="B402" s="43"/>
      <c r="C402" s="204" t="s">
        <v>794</v>
      </c>
      <c r="D402" s="204" t="s">
        <v>182</v>
      </c>
      <c r="E402" s="205" t="s">
        <v>1093</v>
      </c>
      <c r="F402" s="206" t="s">
        <v>1094</v>
      </c>
      <c r="G402" s="207" t="s">
        <v>1081</v>
      </c>
      <c r="H402" s="208">
        <v>125</v>
      </c>
      <c r="I402" s="209"/>
      <c r="J402" s="210">
        <f>ROUND(I402*H402,2)</f>
        <v>0</v>
      </c>
      <c r="K402" s="206" t="s">
        <v>186</v>
      </c>
      <c r="L402" s="63"/>
      <c r="M402" s="211" t="s">
        <v>34</v>
      </c>
      <c r="N402" s="212" t="s">
        <v>49</v>
      </c>
      <c r="O402" s="44"/>
      <c r="P402" s="213">
        <f>O402*H402</f>
        <v>0</v>
      </c>
      <c r="Q402" s="213">
        <v>0</v>
      </c>
      <c r="R402" s="213">
        <f>Q402*H402</f>
        <v>0</v>
      </c>
      <c r="S402" s="213">
        <v>0</v>
      </c>
      <c r="T402" s="214">
        <f>S402*H402</f>
        <v>0</v>
      </c>
      <c r="AR402" s="25" t="s">
        <v>1082</v>
      </c>
      <c r="AT402" s="25" t="s">
        <v>182</v>
      </c>
      <c r="AU402" s="25" t="s">
        <v>86</v>
      </c>
      <c r="AY402" s="25" t="s">
        <v>179</v>
      </c>
      <c r="BE402" s="215">
        <f>IF(N402="základní",J402,0)</f>
        <v>0</v>
      </c>
      <c r="BF402" s="215">
        <f>IF(N402="snížená",J402,0)</f>
        <v>0</v>
      </c>
      <c r="BG402" s="215">
        <f>IF(N402="zákl. přenesená",J402,0)</f>
        <v>0</v>
      </c>
      <c r="BH402" s="215">
        <f>IF(N402="sníž. přenesená",J402,0)</f>
        <v>0</v>
      </c>
      <c r="BI402" s="215">
        <f>IF(N402="nulová",J402,0)</f>
        <v>0</v>
      </c>
      <c r="BJ402" s="25" t="s">
        <v>86</v>
      </c>
      <c r="BK402" s="215">
        <f>ROUND(I402*H402,2)</f>
        <v>0</v>
      </c>
      <c r="BL402" s="25" t="s">
        <v>1082</v>
      </c>
      <c r="BM402" s="25" t="s">
        <v>1095</v>
      </c>
    </row>
    <row r="403" spans="2:65" s="12" customFormat="1" ht="13.5">
      <c r="B403" s="226"/>
      <c r="C403" s="227"/>
      <c r="D403" s="219" t="s">
        <v>277</v>
      </c>
      <c r="E403" s="228" t="s">
        <v>34</v>
      </c>
      <c r="F403" s="229" t="s">
        <v>1084</v>
      </c>
      <c r="G403" s="227"/>
      <c r="H403" s="230" t="s">
        <v>34</v>
      </c>
      <c r="I403" s="231"/>
      <c r="J403" s="227"/>
      <c r="K403" s="227"/>
      <c r="L403" s="232"/>
      <c r="M403" s="233"/>
      <c r="N403" s="234"/>
      <c r="O403" s="234"/>
      <c r="P403" s="234"/>
      <c r="Q403" s="234"/>
      <c r="R403" s="234"/>
      <c r="S403" s="234"/>
      <c r="T403" s="235"/>
      <c r="AT403" s="236" t="s">
        <v>277</v>
      </c>
      <c r="AU403" s="236" t="s">
        <v>86</v>
      </c>
      <c r="AV403" s="12" t="s">
        <v>86</v>
      </c>
      <c r="AW403" s="12" t="s">
        <v>41</v>
      </c>
      <c r="AX403" s="12" t="s">
        <v>78</v>
      </c>
      <c r="AY403" s="236" t="s">
        <v>179</v>
      </c>
    </row>
    <row r="404" spans="2:65" s="13" customFormat="1" ht="13.5">
      <c r="B404" s="237"/>
      <c r="C404" s="238"/>
      <c r="D404" s="219" t="s">
        <v>277</v>
      </c>
      <c r="E404" s="239" t="s">
        <v>34</v>
      </c>
      <c r="F404" s="240" t="s">
        <v>1333</v>
      </c>
      <c r="G404" s="238"/>
      <c r="H404" s="241">
        <v>125</v>
      </c>
      <c r="I404" s="242"/>
      <c r="J404" s="238"/>
      <c r="K404" s="238"/>
      <c r="L404" s="243"/>
      <c r="M404" s="244"/>
      <c r="N404" s="245"/>
      <c r="O404" s="245"/>
      <c r="P404" s="245"/>
      <c r="Q404" s="245"/>
      <c r="R404" s="245"/>
      <c r="S404" s="245"/>
      <c r="T404" s="246"/>
      <c r="AT404" s="247" t="s">
        <v>277</v>
      </c>
      <c r="AU404" s="247" t="s">
        <v>86</v>
      </c>
      <c r="AV404" s="13" t="s">
        <v>88</v>
      </c>
      <c r="AW404" s="13" t="s">
        <v>41</v>
      </c>
      <c r="AX404" s="13" t="s">
        <v>78</v>
      </c>
      <c r="AY404" s="247" t="s">
        <v>179</v>
      </c>
    </row>
    <row r="405" spans="2:65" s="14" customFormat="1" ht="13.5">
      <c r="B405" s="248"/>
      <c r="C405" s="249"/>
      <c r="D405" s="219" t="s">
        <v>277</v>
      </c>
      <c r="E405" s="261" t="s">
        <v>34</v>
      </c>
      <c r="F405" s="262" t="s">
        <v>280</v>
      </c>
      <c r="G405" s="249"/>
      <c r="H405" s="263">
        <v>125</v>
      </c>
      <c r="I405" s="253"/>
      <c r="J405" s="249"/>
      <c r="K405" s="249"/>
      <c r="L405" s="254"/>
      <c r="M405" s="255"/>
      <c r="N405" s="256"/>
      <c r="O405" s="256"/>
      <c r="P405" s="256"/>
      <c r="Q405" s="256"/>
      <c r="R405" s="256"/>
      <c r="S405" s="256"/>
      <c r="T405" s="257"/>
      <c r="AT405" s="258" t="s">
        <v>277</v>
      </c>
      <c r="AU405" s="258" t="s">
        <v>86</v>
      </c>
      <c r="AV405" s="14" t="s">
        <v>203</v>
      </c>
      <c r="AW405" s="14" t="s">
        <v>41</v>
      </c>
      <c r="AX405" s="14" t="s">
        <v>86</v>
      </c>
      <c r="AY405" s="258" t="s">
        <v>179</v>
      </c>
    </row>
    <row r="406" spans="2:65" s="11" customFormat="1" ht="37.35" customHeight="1">
      <c r="B406" s="187"/>
      <c r="C406" s="188"/>
      <c r="D406" s="189" t="s">
        <v>77</v>
      </c>
      <c r="E406" s="190" t="s">
        <v>1097</v>
      </c>
      <c r="F406" s="190" t="s">
        <v>1097</v>
      </c>
      <c r="G406" s="188"/>
      <c r="H406" s="188"/>
      <c r="I406" s="191"/>
      <c r="J406" s="192">
        <f>BK406</f>
        <v>0</v>
      </c>
      <c r="K406" s="188"/>
      <c r="L406" s="193"/>
      <c r="M406" s="194"/>
      <c r="N406" s="195"/>
      <c r="O406" s="195"/>
      <c r="P406" s="196">
        <f>P407</f>
        <v>0</v>
      </c>
      <c r="Q406" s="195"/>
      <c r="R406" s="196">
        <f>R407</f>
        <v>0</v>
      </c>
      <c r="S406" s="195"/>
      <c r="T406" s="197">
        <f>T407</f>
        <v>0</v>
      </c>
      <c r="AR406" s="198" t="s">
        <v>203</v>
      </c>
      <c r="AT406" s="199" t="s">
        <v>77</v>
      </c>
      <c r="AU406" s="199" t="s">
        <v>78</v>
      </c>
      <c r="AY406" s="198" t="s">
        <v>179</v>
      </c>
      <c r="BK406" s="200">
        <f>BK407</f>
        <v>0</v>
      </c>
    </row>
    <row r="407" spans="2:65" s="11" customFormat="1" ht="19.899999999999999" customHeight="1">
      <c r="B407" s="187"/>
      <c r="C407" s="188"/>
      <c r="D407" s="201" t="s">
        <v>77</v>
      </c>
      <c r="E407" s="202" t="s">
        <v>1121</v>
      </c>
      <c r="F407" s="202" t="s">
        <v>1122</v>
      </c>
      <c r="G407" s="188"/>
      <c r="H407" s="188"/>
      <c r="I407" s="191"/>
      <c r="J407" s="203">
        <f>BK407</f>
        <v>0</v>
      </c>
      <c r="K407" s="188"/>
      <c r="L407" s="193"/>
      <c r="M407" s="194"/>
      <c r="N407" s="195"/>
      <c r="O407" s="195"/>
      <c r="P407" s="196">
        <f>SUM(P408:P453)</f>
        <v>0</v>
      </c>
      <c r="Q407" s="195"/>
      <c r="R407" s="196">
        <f>SUM(R408:R453)</f>
        <v>0</v>
      </c>
      <c r="S407" s="195"/>
      <c r="T407" s="197">
        <f>SUM(T408:T453)</f>
        <v>0</v>
      </c>
      <c r="AR407" s="198" t="s">
        <v>203</v>
      </c>
      <c r="AT407" s="199" t="s">
        <v>77</v>
      </c>
      <c r="AU407" s="199" t="s">
        <v>86</v>
      </c>
      <c r="AY407" s="198" t="s">
        <v>179</v>
      </c>
      <c r="BK407" s="200">
        <f>SUM(BK408:BK453)</f>
        <v>0</v>
      </c>
    </row>
    <row r="408" spans="2:65" s="1" customFormat="1" ht="22.5" customHeight="1">
      <c r="B408" s="43"/>
      <c r="C408" s="204" t="s">
        <v>802</v>
      </c>
      <c r="D408" s="204" t="s">
        <v>182</v>
      </c>
      <c r="E408" s="205" t="s">
        <v>1147</v>
      </c>
      <c r="F408" s="206" t="s">
        <v>1148</v>
      </c>
      <c r="G408" s="207" t="s">
        <v>846</v>
      </c>
      <c r="H408" s="208">
        <v>6</v>
      </c>
      <c r="I408" s="209"/>
      <c r="J408" s="210">
        <f>ROUND(I408*H408,2)</f>
        <v>0</v>
      </c>
      <c r="K408" s="206" t="s">
        <v>364</v>
      </c>
      <c r="L408" s="63"/>
      <c r="M408" s="211" t="s">
        <v>34</v>
      </c>
      <c r="N408" s="212" t="s">
        <v>49</v>
      </c>
      <c r="O408" s="44"/>
      <c r="P408" s="213">
        <f>O408*H408</f>
        <v>0</v>
      </c>
      <c r="Q408" s="213">
        <v>0</v>
      </c>
      <c r="R408" s="213">
        <f>Q408*H408</f>
        <v>0</v>
      </c>
      <c r="S408" s="213">
        <v>0</v>
      </c>
      <c r="T408" s="214">
        <f>S408*H408</f>
        <v>0</v>
      </c>
      <c r="AR408" s="25" t="s">
        <v>203</v>
      </c>
      <c r="AT408" s="25" t="s">
        <v>182</v>
      </c>
      <c r="AU408" s="25" t="s">
        <v>88</v>
      </c>
      <c r="AY408" s="25" t="s">
        <v>179</v>
      </c>
      <c r="BE408" s="215">
        <f>IF(N408="základní",J408,0)</f>
        <v>0</v>
      </c>
      <c r="BF408" s="215">
        <f>IF(N408="snížená",J408,0)</f>
        <v>0</v>
      </c>
      <c r="BG408" s="215">
        <f>IF(N408="zákl. přenesená",J408,0)</f>
        <v>0</v>
      </c>
      <c r="BH408" s="215">
        <f>IF(N408="sníž. přenesená",J408,0)</f>
        <v>0</v>
      </c>
      <c r="BI408" s="215">
        <f>IF(N408="nulová",J408,0)</f>
        <v>0</v>
      </c>
      <c r="BJ408" s="25" t="s">
        <v>86</v>
      </c>
      <c r="BK408" s="215">
        <f>ROUND(I408*H408,2)</f>
        <v>0</v>
      </c>
      <c r="BL408" s="25" t="s">
        <v>203</v>
      </c>
      <c r="BM408" s="25" t="s">
        <v>1334</v>
      </c>
    </row>
    <row r="409" spans="2:65" s="1" customFormat="1" ht="54">
      <c r="B409" s="43"/>
      <c r="C409" s="65"/>
      <c r="D409" s="216" t="s">
        <v>189</v>
      </c>
      <c r="E409" s="65"/>
      <c r="F409" s="217" t="s">
        <v>1150</v>
      </c>
      <c r="G409" s="65"/>
      <c r="H409" s="65"/>
      <c r="I409" s="174"/>
      <c r="J409" s="65"/>
      <c r="K409" s="65"/>
      <c r="L409" s="63"/>
      <c r="M409" s="218"/>
      <c r="N409" s="44"/>
      <c r="O409" s="44"/>
      <c r="P409" s="44"/>
      <c r="Q409" s="44"/>
      <c r="R409" s="44"/>
      <c r="S409" s="44"/>
      <c r="T409" s="80"/>
      <c r="AT409" s="25" t="s">
        <v>189</v>
      </c>
      <c r="AU409" s="25" t="s">
        <v>88</v>
      </c>
    </row>
    <row r="410" spans="2:65" s="1" customFormat="1" ht="22.5" customHeight="1">
      <c r="B410" s="43"/>
      <c r="C410" s="204" t="s">
        <v>806</v>
      </c>
      <c r="D410" s="204" t="s">
        <v>182</v>
      </c>
      <c r="E410" s="205" t="s">
        <v>1152</v>
      </c>
      <c r="F410" s="206" t="s">
        <v>1153</v>
      </c>
      <c r="G410" s="207" t="s">
        <v>846</v>
      </c>
      <c r="H410" s="208">
        <v>5</v>
      </c>
      <c r="I410" s="209"/>
      <c r="J410" s="210">
        <f>ROUND(I410*H410,2)</f>
        <v>0</v>
      </c>
      <c r="K410" s="206" t="s">
        <v>364</v>
      </c>
      <c r="L410" s="63"/>
      <c r="M410" s="211" t="s">
        <v>34</v>
      </c>
      <c r="N410" s="212" t="s">
        <v>49</v>
      </c>
      <c r="O410" s="44"/>
      <c r="P410" s="213">
        <f>O410*H410</f>
        <v>0</v>
      </c>
      <c r="Q410" s="213">
        <v>0</v>
      </c>
      <c r="R410" s="213">
        <f>Q410*H410</f>
        <v>0</v>
      </c>
      <c r="S410" s="213">
        <v>0</v>
      </c>
      <c r="T410" s="214">
        <f>S410*H410</f>
        <v>0</v>
      </c>
      <c r="AR410" s="25" t="s">
        <v>203</v>
      </c>
      <c r="AT410" s="25" t="s">
        <v>182</v>
      </c>
      <c r="AU410" s="25" t="s">
        <v>88</v>
      </c>
      <c r="AY410" s="25" t="s">
        <v>179</v>
      </c>
      <c r="BE410" s="215">
        <f>IF(N410="základní",J410,0)</f>
        <v>0</v>
      </c>
      <c r="BF410" s="215">
        <f>IF(N410="snížená",J410,0)</f>
        <v>0</v>
      </c>
      <c r="BG410" s="215">
        <f>IF(N410="zákl. přenesená",J410,0)</f>
        <v>0</v>
      </c>
      <c r="BH410" s="215">
        <f>IF(N410="sníž. přenesená",J410,0)</f>
        <v>0</v>
      </c>
      <c r="BI410" s="215">
        <f>IF(N410="nulová",J410,0)</f>
        <v>0</v>
      </c>
      <c r="BJ410" s="25" t="s">
        <v>86</v>
      </c>
      <c r="BK410" s="215">
        <f>ROUND(I410*H410,2)</f>
        <v>0</v>
      </c>
      <c r="BL410" s="25" t="s">
        <v>203</v>
      </c>
      <c r="BM410" s="25" t="s">
        <v>1335</v>
      </c>
    </row>
    <row r="411" spans="2:65" s="1" customFormat="1" ht="54">
      <c r="B411" s="43"/>
      <c r="C411" s="65"/>
      <c r="D411" s="216" t="s">
        <v>189</v>
      </c>
      <c r="E411" s="65"/>
      <c r="F411" s="217" t="s">
        <v>1150</v>
      </c>
      <c r="G411" s="65"/>
      <c r="H411" s="65"/>
      <c r="I411" s="174"/>
      <c r="J411" s="65"/>
      <c r="K411" s="65"/>
      <c r="L411" s="63"/>
      <c r="M411" s="218"/>
      <c r="N411" s="44"/>
      <c r="O411" s="44"/>
      <c r="P411" s="44"/>
      <c r="Q411" s="44"/>
      <c r="R411" s="44"/>
      <c r="S411" s="44"/>
      <c r="T411" s="80"/>
      <c r="AT411" s="25" t="s">
        <v>189</v>
      </c>
      <c r="AU411" s="25" t="s">
        <v>88</v>
      </c>
    </row>
    <row r="412" spans="2:65" s="1" customFormat="1" ht="22.5" customHeight="1">
      <c r="B412" s="43"/>
      <c r="C412" s="204" t="s">
        <v>811</v>
      </c>
      <c r="D412" s="204" t="s">
        <v>182</v>
      </c>
      <c r="E412" s="205" t="s">
        <v>1156</v>
      </c>
      <c r="F412" s="206" t="s">
        <v>1157</v>
      </c>
      <c r="G412" s="207" t="s">
        <v>846</v>
      </c>
      <c r="H412" s="208">
        <v>2</v>
      </c>
      <c r="I412" s="209"/>
      <c r="J412" s="210">
        <f>ROUND(I412*H412,2)</f>
        <v>0</v>
      </c>
      <c r="K412" s="206" t="s">
        <v>364</v>
      </c>
      <c r="L412" s="63"/>
      <c r="M412" s="211" t="s">
        <v>34</v>
      </c>
      <c r="N412" s="212" t="s">
        <v>49</v>
      </c>
      <c r="O412" s="44"/>
      <c r="P412" s="213">
        <f>O412*H412</f>
        <v>0</v>
      </c>
      <c r="Q412" s="213">
        <v>0</v>
      </c>
      <c r="R412" s="213">
        <f>Q412*H412</f>
        <v>0</v>
      </c>
      <c r="S412" s="213">
        <v>0</v>
      </c>
      <c r="T412" s="214">
        <f>S412*H412</f>
        <v>0</v>
      </c>
      <c r="AR412" s="25" t="s">
        <v>203</v>
      </c>
      <c r="AT412" s="25" t="s">
        <v>182</v>
      </c>
      <c r="AU412" s="25" t="s">
        <v>88</v>
      </c>
      <c r="AY412" s="25" t="s">
        <v>179</v>
      </c>
      <c r="BE412" s="215">
        <f>IF(N412="základní",J412,0)</f>
        <v>0</v>
      </c>
      <c r="BF412" s="215">
        <f>IF(N412="snížená",J412,0)</f>
        <v>0</v>
      </c>
      <c r="BG412" s="215">
        <f>IF(N412="zákl. přenesená",J412,0)</f>
        <v>0</v>
      </c>
      <c r="BH412" s="215">
        <f>IF(N412="sníž. přenesená",J412,0)</f>
        <v>0</v>
      </c>
      <c r="BI412" s="215">
        <f>IF(N412="nulová",J412,0)</f>
        <v>0</v>
      </c>
      <c r="BJ412" s="25" t="s">
        <v>86</v>
      </c>
      <c r="BK412" s="215">
        <f>ROUND(I412*H412,2)</f>
        <v>0</v>
      </c>
      <c r="BL412" s="25" t="s">
        <v>203</v>
      </c>
      <c r="BM412" s="25" t="s">
        <v>1336</v>
      </c>
    </row>
    <row r="413" spans="2:65" s="1" customFormat="1" ht="54">
      <c r="B413" s="43"/>
      <c r="C413" s="65"/>
      <c r="D413" s="216" t="s">
        <v>189</v>
      </c>
      <c r="E413" s="65"/>
      <c r="F413" s="217" t="s">
        <v>1150</v>
      </c>
      <c r="G413" s="65"/>
      <c r="H413" s="65"/>
      <c r="I413" s="174"/>
      <c r="J413" s="65"/>
      <c r="K413" s="65"/>
      <c r="L413" s="63"/>
      <c r="M413" s="218"/>
      <c r="N413" s="44"/>
      <c r="O413" s="44"/>
      <c r="P413" s="44"/>
      <c r="Q413" s="44"/>
      <c r="R413" s="44"/>
      <c r="S413" s="44"/>
      <c r="T413" s="80"/>
      <c r="AT413" s="25" t="s">
        <v>189</v>
      </c>
      <c r="AU413" s="25" t="s">
        <v>88</v>
      </c>
    </row>
    <row r="414" spans="2:65" s="1" customFormat="1" ht="31.5" customHeight="1">
      <c r="B414" s="43"/>
      <c r="C414" s="204" t="s">
        <v>815</v>
      </c>
      <c r="D414" s="204" t="s">
        <v>182</v>
      </c>
      <c r="E414" s="205" t="s">
        <v>1337</v>
      </c>
      <c r="F414" s="206" t="s">
        <v>1338</v>
      </c>
      <c r="G414" s="207" t="s">
        <v>846</v>
      </c>
      <c r="H414" s="208">
        <v>1</v>
      </c>
      <c r="I414" s="209"/>
      <c r="J414" s="210">
        <f>ROUND(I414*H414,2)</f>
        <v>0</v>
      </c>
      <c r="K414" s="206" t="s">
        <v>364</v>
      </c>
      <c r="L414" s="63"/>
      <c r="M414" s="211" t="s">
        <v>34</v>
      </c>
      <c r="N414" s="212" t="s">
        <v>49</v>
      </c>
      <c r="O414" s="44"/>
      <c r="P414" s="213">
        <f>O414*H414</f>
        <v>0</v>
      </c>
      <c r="Q414" s="213">
        <v>0</v>
      </c>
      <c r="R414" s="213">
        <f>Q414*H414</f>
        <v>0</v>
      </c>
      <c r="S414" s="213">
        <v>0</v>
      </c>
      <c r="T414" s="214">
        <f>S414*H414</f>
        <v>0</v>
      </c>
      <c r="AR414" s="25" t="s">
        <v>203</v>
      </c>
      <c r="AT414" s="25" t="s">
        <v>182</v>
      </c>
      <c r="AU414" s="25" t="s">
        <v>88</v>
      </c>
      <c r="AY414" s="25" t="s">
        <v>179</v>
      </c>
      <c r="BE414" s="215">
        <f>IF(N414="základní",J414,0)</f>
        <v>0</v>
      </c>
      <c r="BF414" s="215">
        <f>IF(N414="snížená",J414,0)</f>
        <v>0</v>
      </c>
      <c r="BG414" s="215">
        <f>IF(N414="zákl. přenesená",J414,0)</f>
        <v>0</v>
      </c>
      <c r="BH414" s="215">
        <f>IF(N414="sníž. přenesená",J414,0)</f>
        <v>0</v>
      </c>
      <c r="BI414" s="215">
        <f>IF(N414="nulová",J414,0)</f>
        <v>0</v>
      </c>
      <c r="BJ414" s="25" t="s">
        <v>86</v>
      </c>
      <c r="BK414" s="215">
        <f>ROUND(I414*H414,2)</f>
        <v>0</v>
      </c>
      <c r="BL414" s="25" t="s">
        <v>203</v>
      </c>
      <c r="BM414" s="25" t="s">
        <v>1339</v>
      </c>
    </row>
    <row r="415" spans="2:65" s="1" customFormat="1" ht="54">
      <c r="B415" s="43"/>
      <c r="C415" s="65"/>
      <c r="D415" s="216" t="s">
        <v>189</v>
      </c>
      <c r="E415" s="65"/>
      <c r="F415" s="217" t="s">
        <v>1340</v>
      </c>
      <c r="G415" s="65"/>
      <c r="H415" s="65"/>
      <c r="I415" s="174"/>
      <c r="J415" s="65"/>
      <c r="K415" s="65"/>
      <c r="L415" s="63"/>
      <c r="M415" s="218"/>
      <c r="N415" s="44"/>
      <c r="O415" s="44"/>
      <c r="P415" s="44"/>
      <c r="Q415" s="44"/>
      <c r="R415" s="44"/>
      <c r="S415" s="44"/>
      <c r="T415" s="80"/>
      <c r="AT415" s="25" t="s">
        <v>189</v>
      </c>
      <c r="AU415" s="25" t="s">
        <v>88</v>
      </c>
    </row>
    <row r="416" spans="2:65" s="1" customFormat="1" ht="22.5" customHeight="1">
      <c r="B416" s="43"/>
      <c r="C416" s="204" t="s">
        <v>819</v>
      </c>
      <c r="D416" s="204" t="s">
        <v>182</v>
      </c>
      <c r="E416" s="205" t="s">
        <v>1341</v>
      </c>
      <c r="F416" s="206" t="s">
        <v>1342</v>
      </c>
      <c r="G416" s="207" t="s">
        <v>846</v>
      </c>
      <c r="H416" s="208">
        <v>1</v>
      </c>
      <c r="I416" s="209"/>
      <c r="J416" s="210">
        <f>ROUND(I416*H416,2)</f>
        <v>0</v>
      </c>
      <c r="K416" s="206" t="s">
        <v>364</v>
      </c>
      <c r="L416" s="63"/>
      <c r="M416" s="211" t="s">
        <v>34</v>
      </c>
      <c r="N416" s="212" t="s">
        <v>49</v>
      </c>
      <c r="O416" s="44"/>
      <c r="P416" s="213">
        <f>O416*H416</f>
        <v>0</v>
      </c>
      <c r="Q416" s="213">
        <v>0</v>
      </c>
      <c r="R416" s="213">
        <f>Q416*H416</f>
        <v>0</v>
      </c>
      <c r="S416" s="213">
        <v>0</v>
      </c>
      <c r="T416" s="214">
        <f>S416*H416</f>
        <v>0</v>
      </c>
      <c r="AR416" s="25" t="s">
        <v>203</v>
      </c>
      <c r="AT416" s="25" t="s">
        <v>182</v>
      </c>
      <c r="AU416" s="25" t="s">
        <v>88</v>
      </c>
      <c r="AY416" s="25" t="s">
        <v>179</v>
      </c>
      <c r="BE416" s="215">
        <f>IF(N416="základní",J416,0)</f>
        <v>0</v>
      </c>
      <c r="BF416" s="215">
        <f>IF(N416="snížená",J416,0)</f>
        <v>0</v>
      </c>
      <c r="BG416" s="215">
        <f>IF(N416="zákl. přenesená",J416,0)</f>
        <v>0</v>
      </c>
      <c r="BH416" s="215">
        <f>IF(N416="sníž. přenesená",J416,0)</f>
        <v>0</v>
      </c>
      <c r="BI416" s="215">
        <f>IF(N416="nulová",J416,0)</f>
        <v>0</v>
      </c>
      <c r="BJ416" s="25" t="s">
        <v>86</v>
      </c>
      <c r="BK416" s="215">
        <f>ROUND(I416*H416,2)</f>
        <v>0</v>
      </c>
      <c r="BL416" s="25" t="s">
        <v>203</v>
      </c>
      <c r="BM416" s="25" t="s">
        <v>1343</v>
      </c>
    </row>
    <row r="417" spans="2:65" s="1" customFormat="1" ht="67.5">
      <c r="B417" s="43"/>
      <c r="C417" s="65"/>
      <c r="D417" s="216" t="s">
        <v>189</v>
      </c>
      <c r="E417" s="65"/>
      <c r="F417" s="217" t="s">
        <v>1344</v>
      </c>
      <c r="G417" s="65"/>
      <c r="H417" s="65"/>
      <c r="I417" s="174"/>
      <c r="J417" s="65"/>
      <c r="K417" s="65"/>
      <c r="L417" s="63"/>
      <c r="M417" s="218"/>
      <c r="N417" s="44"/>
      <c r="O417" s="44"/>
      <c r="P417" s="44"/>
      <c r="Q417" s="44"/>
      <c r="R417" s="44"/>
      <c r="S417" s="44"/>
      <c r="T417" s="80"/>
      <c r="AT417" s="25" t="s">
        <v>189</v>
      </c>
      <c r="AU417" s="25" t="s">
        <v>88</v>
      </c>
    </row>
    <row r="418" spans="2:65" s="1" customFormat="1" ht="31.5" customHeight="1">
      <c r="B418" s="43"/>
      <c r="C418" s="204" t="s">
        <v>824</v>
      </c>
      <c r="D418" s="204" t="s">
        <v>182</v>
      </c>
      <c r="E418" s="205" t="s">
        <v>1345</v>
      </c>
      <c r="F418" s="206" t="s">
        <v>1346</v>
      </c>
      <c r="G418" s="207" t="s">
        <v>846</v>
      </c>
      <c r="H418" s="208">
        <v>1</v>
      </c>
      <c r="I418" s="209"/>
      <c r="J418" s="210">
        <f>ROUND(I418*H418,2)</f>
        <v>0</v>
      </c>
      <c r="K418" s="206" t="s">
        <v>364</v>
      </c>
      <c r="L418" s="63"/>
      <c r="M418" s="211" t="s">
        <v>34</v>
      </c>
      <c r="N418" s="212" t="s">
        <v>49</v>
      </c>
      <c r="O418" s="44"/>
      <c r="P418" s="213">
        <f>O418*H418</f>
        <v>0</v>
      </c>
      <c r="Q418" s="213">
        <v>0</v>
      </c>
      <c r="R418" s="213">
        <f>Q418*H418</f>
        <v>0</v>
      </c>
      <c r="S418" s="213">
        <v>0</v>
      </c>
      <c r="T418" s="214">
        <f>S418*H418</f>
        <v>0</v>
      </c>
      <c r="AR418" s="25" t="s">
        <v>203</v>
      </c>
      <c r="AT418" s="25" t="s">
        <v>182</v>
      </c>
      <c r="AU418" s="25" t="s">
        <v>88</v>
      </c>
      <c r="AY418" s="25" t="s">
        <v>179</v>
      </c>
      <c r="BE418" s="215">
        <f>IF(N418="základní",J418,0)</f>
        <v>0</v>
      </c>
      <c r="BF418" s="215">
        <f>IF(N418="snížená",J418,0)</f>
        <v>0</v>
      </c>
      <c r="BG418" s="215">
        <f>IF(N418="zákl. přenesená",J418,0)</f>
        <v>0</v>
      </c>
      <c r="BH418" s="215">
        <f>IF(N418="sníž. přenesená",J418,0)</f>
        <v>0</v>
      </c>
      <c r="BI418" s="215">
        <f>IF(N418="nulová",J418,0)</f>
        <v>0</v>
      </c>
      <c r="BJ418" s="25" t="s">
        <v>86</v>
      </c>
      <c r="BK418" s="215">
        <f>ROUND(I418*H418,2)</f>
        <v>0</v>
      </c>
      <c r="BL418" s="25" t="s">
        <v>203</v>
      </c>
      <c r="BM418" s="25" t="s">
        <v>1347</v>
      </c>
    </row>
    <row r="419" spans="2:65" s="1" customFormat="1" ht="54">
      <c r="B419" s="43"/>
      <c r="C419" s="65"/>
      <c r="D419" s="216" t="s">
        <v>189</v>
      </c>
      <c r="E419" s="65"/>
      <c r="F419" s="217" t="s">
        <v>1340</v>
      </c>
      <c r="G419" s="65"/>
      <c r="H419" s="65"/>
      <c r="I419" s="174"/>
      <c r="J419" s="65"/>
      <c r="K419" s="65"/>
      <c r="L419" s="63"/>
      <c r="M419" s="218"/>
      <c r="N419" s="44"/>
      <c r="O419" s="44"/>
      <c r="P419" s="44"/>
      <c r="Q419" s="44"/>
      <c r="R419" s="44"/>
      <c r="S419" s="44"/>
      <c r="T419" s="80"/>
      <c r="AT419" s="25" t="s">
        <v>189</v>
      </c>
      <c r="AU419" s="25" t="s">
        <v>88</v>
      </c>
    </row>
    <row r="420" spans="2:65" s="1" customFormat="1" ht="22.5" customHeight="1">
      <c r="B420" s="43"/>
      <c r="C420" s="204" t="s">
        <v>830</v>
      </c>
      <c r="D420" s="204" t="s">
        <v>182</v>
      </c>
      <c r="E420" s="205" t="s">
        <v>1348</v>
      </c>
      <c r="F420" s="206" t="s">
        <v>1349</v>
      </c>
      <c r="G420" s="207" t="s">
        <v>846</v>
      </c>
      <c r="H420" s="208">
        <v>6</v>
      </c>
      <c r="I420" s="209"/>
      <c r="J420" s="210">
        <f>ROUND(I420*H420,2)</f>
        <v>0</v>
      </c>
      <c r="K420" s="206" t="s">
        <v>364</v>
      </c>
      <c r="L420" s="63"/>
      <c r="M420" s="211" t="s">
        <v>34</v>
      </c>
      <c r="N420" s="212" t="s">
        <v>49</v>
      </c>
      <c r="O420" s="44"/>
      <c r="P420" s="213">
        <f>O420*H420</f>
        <v>0</v>
      </c>
      <c r="Q420" s="213">
        <v>0</v>
      </c>
      <c r="R420" s="213">
        <f>Q420*H420</f>
        <v>0</v>
      </c>
      <c r="S420" s="213">
        <v>0</v>
      </c>
      <c r="T420" s="214">
        <f>S420*H420</f>
        <v>0</v>
      </c>
      <c r="AR420" s="25" t="s">
        <v>203</v>
      </c>
      <c r="AT420" s="25" t="s">
        <v>182</v>
      </c>
      <c r="AU420" s="25" t="s">
        <v>88</v>
      </c>
      <c r="AY420" s="25" t="s">
        <v>179</v>
      </c>
      <c r="BE420" s="215">
        <f>IF(N420="základní",J420,0)</f>
        <v>0</v>
      </c>
      <c r="BF420" s="215">
        <f>IF(N420="snížená",J420,0)</f>
        <v>0</v>
      </c>
      <c r="BG420" s="215">
        <f>IF(N420="zákl. přenesená",J420,0)</f>
        <v>0</v>
      </c>
      <c r="BH420" s="215">
        <f>IF(N420="sníž. přenesená",J420,0)</f>
        <v>0</v>
      </c>
      <c r="BI420" s="215">
        <f>IF(N420="nulová",J420,0)</f>
        <v>0</v>
      </c>
      <c r="BJ420" s="25" t="s">
        <v>86</v>
      </c>
      <c r="BK420" s="215">
        <f>ROUND(I420*H420,2)</f>
        <v>0</v>
      </c>
      <c r="BL420" s="25" t="s">
        <v>203</v>
      </c>
      <c r="BM420" s="25" t="s">
        <v>1350</v>
      </c>
    </row>
    <row r="421" spans="2:65" s="1" customFormat="1" ht="67.5">
      <c r="B421" s="43"/>
      <c r="C421" s="65"/>
      <c r="D421" s="216" t="s">
        <v>189</v>
      </c>
      <c r="E421" s="65"/>
      <c r="F421" s="217" t="s">
        <v>1344</v>
      </c>
      <c r="G421" s="65"/>
      <c r="H421" s="65"/>
      <c r="I421" s="174"/>
      <c r="J421" s="65"/>
      <c r="K421" s="65"/>
      <c r="L421" s="63"/>
      <c r="M421" s="218"/>
      <c r="N421" s="44"/>
      <c r="O421" s="44"/>
      <c r="P421" s="44"/>
      <c r="Q421" s="44"/>
      <c r="R421" s="44"/>
      <c r="S421" s="44"/>
      <c r="T421" s="80"/>
      <c r="AT421" s="25" t="s">
        <v>189</v>
      </c>
      <c r="AU421" s="25" t="s">
        <v>88</v>
      </c>
    </row>
    <row r="422" spans="2:65" s="1" customFormat="1" ht="22.5" customHeight="1">
      <c r="B422" s="43"/>
      <c r="C422" s="204" t="s">
        <v>837</v>
      </c>
      <c r="D422" s="204" t="s">
        <v>182</v>
      </c>
      <c r="E422" s="205" t="s">
        <v>1351</v>
      </c>
      <c r="F422" s="206" t="s">
        <v>1352</v>
      </c>
      <c r="G422" s="207" t="s">
        <v>846</v>
      </c>
      <c r="H422" s="208">
        <v>2</v>
      </c>
      <c r="I422" s="209"/>
      <c r="J422" s="210">
        <f>ROUND(I422*H422,2)</f>
        <v>0</v>
      </c>
      <c r="K422" s="206" t="s">
        <v>364</v>
      </c>
      <c r="L422" s="63"/>
      <c r="M422" s="211" t="s">
        <v>34</v>
      </c>
      <c r="N422" s="212" t="s">
        <v>49</v>
      </c>
      <c r="O422" s="44"/>
      <c r="P422" s="213">
        <f>O422*H422</f>
        <v>0</v>
      </c>
      <c r="Q422" s="213">
        <v>0</v>
      </c>
      <c r="R422" s="213">
        <f>Q422*H422</f>
        <v>0</v>
      </c>
      <c r="S422" s="213">
        <v>0</v>
      </c>
      <c r="T422" s="214">
        <f>S422*H422</f>
        <v>0</v>
      </c>
      <c r="AR422" s="25" t="s">
        <v>203</v>
      </c>
      <c r="AT422" s="25" t="s">
        <v>182</v>
      </c>
      <c r="AU422" s="25" t="s">
        <v>88</v>
      </c>
      <c r="AY422" s="25" t="s">
        <v>179</v>
      </c>
      <c r="BE422" s="215">
        <f>IF(N422="základní",J422,0)</f>
        <v>0</v>
      </c>
      <c r="BF422" s="215">
        <f>IF(N422="snížená",J422,0)</f>
        <v>0</v>
      </c>
      <c r="BG422" s="215">
        <f>IF(N422="zákl. přenesená",J422,0)</f>
        <v>0</v>
      </c>
      <c r="BH422" s="215">
        <f>IF(N422="sníž. přenesená",J422,0)</f>
        <v>0</v>
      </c>
      <c r="BI422" s="215">
        <f>IF(N422="nulová",J422,0)</f>
        <v>0</v>
      </c>
      <c r="BJ422" s="25" t="s">
        <v>86</v>
      </c>
      <c r="BK422" s="215">
        <f>ROUND(I422*H422,2)</f>
        <v>0</v>
      </c>
      <c r="BL422" s="25" t="s">
        <v>203</v>
      </c>
      <c r="BM422" s="25" t="s">
        <v>1353</v>
      </c>
    </row>
    <row r="423" spans="2:65" s="1" customFormat="1" ht="67.5">
      <c r="B423" s="43"/>
      <c r="C423" s="65"/>
      <c r="D423" s="216" t="s">
        <v>189</v>
      </c>
      <c r="E423" s="65"/>
      <c r="F423" s="217" t="s">
        <v>1344</v>
      </c>
      <c r="G423" s="65"/>
      <c r="H423" s="65"/>
      <c r="I423" s="174"/>
      <c r="J423" s="65"/>
      <c r="K423" s="65"/>
      <c r="L423" s="63"/>
      <c r="M423" s="218"/>
      <c r="N423" s="44"/>
      <c r="O423" s="44"/>
      <c r="P423" s="44"/>
      <c r="Q423" s="44"/>
      <c r="R423" s="44"/>
      <c r="S423" s="44"/>
      <c r="T423" s="80"/>
      <c r="AT423" s="25" t="s">
        <v>189</v>
      </c>
      <c r="AU423" s="25" t="s">
        <v>88</v>
      </c>
    </row>
    <row r="424" spans="2:65" s="1" customFormat="1" ht="22.5" customHeight="1">
      <c r="B424" s="43"/>
      <c r="C424" s="204" t="s">
        <v>843</v>
      </c>
      <c r="D424" s="204" t="s">
        <v>182</v>
      </c>
      <c r="E424" s="205" t="s">
        <v>1354</v>
      </c>
      <c r="F424" s="206" t="s">
        <v>1355</v>
      </c>
      <c r="G424" s="207" t="s">
        <v>846</v>
      </c>
      <c r="H424" s="208">
        <v>1</v>
      </c>
      <c r="I424" s="209"/>
      <c r="J424" s="210">
        <f>ROUND(I424*H424,2)</f>
        <v>0</v>
      </c>
      <c r="K424" s="206" t="s">
        <v>364</v>
      </c>
      <c r="L424" s="63"/>
      <c r="M424" s="211" t="s">
        <v>34</v>
      </c>
      <c r="N424" s="212" t="s">
        <v>49</v>
      </c>
      <c r="O424" s="44"/>
      <c r="P424" s="213">
        <f>O424*H424</f>
        <v>0</v>
      </c>
      <c r="Q424" s="213">
        <v>0</v>
      </c>
      <c r="R424" s="213">
        <f>Q424*H424</f>
        <v>0</v>
      </c>
      <c r="S424" s="213">
        <v>0</v>
      </c>
      <c r="T424" s="214">
        <f>S424*H424</f>
        <v>0</v>
      </c>
      <c r="AR424" s="25" t="s">
        <v>203</v>
      </c>
      <c r="AT424" s="25" t="s">
        <v>182</v>
      </c>
      <c r="AU424" s="25" t="s">
        <v>88</v>
      </c>
      <c r="AY424" s="25" t="s">
        <v>179</v>
      </c>
      <c r="BE424" s="215">
        <f>IF(N424="základní",J424,0)</f>
        <v>0</v>
      </c>
      <c r="BF424" s="215">
        <f>IF(N424="snížená",J424,0)</f>
        <v>0</v>
      </c>
      <c r="BG424" s="215">
        <f>IF(N424="zákl. přenesená",J424,0)</f>
        <v>0</v>
      </c>
      <c r="BH424" s="215">
        <f>IF(N424="sníž. přenesená",J424,0)</f>
        <v>0</v>
      </c>
      <c r="BI424" s="215">
        <f>IF(N424="nulová",J424,0)</f>
        <v>0</v>
      </c>
      <c r="BJ424" s="25" t="s">
        <v>86</v>
      </c>
      <c r="BK424" s="215">
        <f>ROUND(I424*H424,2)</f>
        <v>0</v>
      </c>
      <c r="BL424" s="25" t="s">
        <v>203</v>
      </c>
      <c r="BM424" s="25" t="s">
        <v>1356</v>
      </c>
    </row>
    <row r="425" spans="2:65" s="1" customFormat="1" ht="67.5">
      <c r="B425" s="43"/>
      <c r="C425" s="65"/>
      <c r="D425" s="216" t="s">
        <v>189</v>
      </c>
      <c r="E425" s="65"/>
      <c r="F425" s="217" t="s">
        <v>1344</v>
      </c>
      <c r="G425" s="65"/>
      <c r="H425" s="65"/>
      <c r="I425" s="174"/>
      <c r="J425" s="65"/>
      <c r="K425" s="65"/>
      <c r="L425" s="63"/>
      <c r="M425" s="218"/>
      <c r="N425" s="44"/>
      <c r="O425" s="44"/>
      <c r="P425" s="44"/>
      <c r="Q425" s="44"/>
      <c r="R425" s="44"/>
      <c r="S425" s="44"/>
      <c r="T425" s="80"/>
      <c r="AT425" s="25" t="s">
        <v>189</v>
      </c>
      <c r="AU425" s="25" t="s">
        <v>88</v>
      </c>
    </row>
    <row r="426" spans="2:65" s="1" customFormat="1" ht="31.5" customHeight="1">
      <c r="B426" s="43"/>
      <c r="C426" s="204" t="s">
        <v>849</v>
      </c>
      <c r="D426" s="204" t="s">
        <v>182</v>
      </c>
      <c r="E426" s="205" t="s">
        <v>1357</v>
      </c>
      <c r="F426" s="206" t="s">
        <v>1358</v>
      </c>
      <c r="G426" s="207" t="s">
        <v>846</v>
      </c>
      <c r="H426" s="208">
        <v>1</v>
      </c>
      <c r="I426" s="209"/>
      <c r="J426" s="210">
        <f>ROUND(I426*H426,2)</f>
        <v>0</v>
      </c>
      <c r="K426" s="206" t="s">
        <v>364</v>
      </c>
      <c r="L426" s="63"/>
      <c r="M426" s="211" t="s">
        <v>34</v>
      </c>
      <c r="N426" s="212" t="s">
        <v>49</v>
      </c>
      <c r="O426" s="44"/>
      <c r="P426" s="213">
        <f>O426*H426</f>
        <v>0</v>
      </c>
      <c r="Q426" s="213">
        <v>0</v>
      </c>
      <c r="R426" s="213">
        <f>Q426*H426</f>
        <v>0</v>
      </c>
      <c r="S426" s="213">
        <v>0</v>
      </c>
      <c r="T426" s="214">
        <f>S426*H426</f>
        <v>0</v>
      </c>
      <c r="AR426" s="25" t="s">
        <v>203</v>
      </c>
      <c r="AT426" s="25" t="s">
        <v>182</v>
      </c>
      <c r="AU426" s="25" t="s">
        <v>88</v>
      </c>
      <c r="AY426" s="25" t="s">
        <v>179</v>
      </c>
      <c r="BE426" s="215">
        <f>IF(N426="základní",J426,0)</f>
        <v>0</v>
      </c>
      <c r="BF426" s="215">
        <f>IF(N426="snížená",J426,0)</f>
        <v>0</v>
      </c>
      <c r="BG426" s="215">
        <f>IF(N426="zákl. přenesená",J426,0)</f>
        <v>0</v>
      </c>
      <c r="BH426" s="215">
        <f>IF(N426="sníž. přenesená",J426,0)</f>
        <v>0</v>
      </c>
      <c r="BI426" s="215">
        <f>IF(N426="nulová",J426,0)</f>
        <v>0</v>
      </c>
      <c r="BJ426" s="25" t="s">
        <v>86</v>
      </c>
      <c r="BK426" s="215">
        <f>ROUND(I426*H426,2)</f>
        <v>0</v>
      </c>
      <c r="BL426" s="25" t="s">
        <v>203</v>
      </c>
      <c r="BM426" s="25" t="s">
        <v>1359</v>
      </c>
    </row>
    <row r="427" spans="2:65" s="1" customFormat="1" ht="54">
      <c r="B427" s="43"/>
      <c r="C427" s="65"/>
      <c r="D427" s="216" t="s">
        <v>189</v>
      </c>
      <c r="E427" s="65"/>
      <c r="F427" s="217" t="s">
        <v>1340</v>
      </c>
      <c r="G427" s="65"/>
      <c r="H427" s="65"/>
      <c r="I427" s="174"/>
      <c r="J427" s="65"/>
      <c r="K427" s="65"/>
      <c r="L427" s="63"/>
      <c r="M427" s="218"/>
      <c r="N427" s="44"/>
      <c r="O427" s="44"/>
      <c r="P427" s="44"/>
      <c r="Q427" s="44"/>
      <c r="R427" s="44"/>
      <c r="S427" s="44"/>
      <c r="T427" s="80"/>
      <c r="AT427" s="25" t="s">
        <v>189</v>
      </c>
      <c r="AU427" s="25" t="s">
        <v>88</v>
      </c>
    </row>
    <row r="428" spans="2:65" s="1" customFormat="1" ht="22.5" customHeight="1">
      <c r="B428" s="43"/>
      <c r="C428" s="204" t="s">
        <v>853</v>
      </c>
      <c r="D428" s="204" t="s">
        <v>182</v>
      </c>
      <c r="E428" s="205" t="s">
        <v>1124</v>
      </c>
      <c r="F428" s="206" t="s">
        <v>1125</v>
      </c>
      <c r="G428" s="207" t="s">
        <v>301</v>
      </c>
      <c r="H428" s="208">
        <v>84.1</v>
      </c>
      <c r="I428" s="209"/>
      <c r="J428" s="210">
        <f>ROUND(I428*H428,2)</f>
        <v>0</v>
      </c>
      <c r="K428" s="206" t="s">
        <v>364</v>
      </c>
      <c r="L428" s="63"/>
      <c r="M428" s="211" t="s">
        <v>34</v>
      </c>
      <c r="N428" s="212" t="s">
        <v>49</v>
      </c>
      <c r="O428" s="44"/>
      <c r="P428" s="213">
        <f>O428*H428</f>
        <v>0</v>
      </c>
      <c r="Q428" s="213">
        <v>0</v>
      </c>
      <c r="R428" s="213">
        <f>Q428*H428</f>
        <v>0</v>
      </c>
      <c r="S428" s="213">
        <v>0</v>
      </c>
      <c r="T428" s="214">
        <f>S428*H428</f>
        <v>0</v>
      </c>
      <c r="AR428" s="25" t="s">
        <v>1082</v>
      </c>
      <c r="AT428" s="25" t="s">
        <v>182</v>
      </c>
      <c r="AU428" s="25" t="s">
        <v>88</v>
      </c>
      <c r="AY428" s="25" t="s">
        <v>179</v>
      </c>
      <c r="BE428" s="215">
        <f>IF(N428="základní",J428,0)</f>
        <v>0</v>
      </c>
      <c r="BF428" s="215">
        <f>IF(N428="snížená",J428,0)</f>
        <v>0</v>
      </c>
      <c r="BG428" s="215">
        <f>IF(N428="zákl. přenesená",J428,0)</f>
        <v>0</v>
      </c>
      <c r="BH428" s="215">
        <f>IF(N428="sníž. přenesená",J428,0)</f>
        <v>0</v>
      </c>
      <c r="BI428" s="215">
        <f>IF(N428="nulová",J428,0)</f>
        <v>0</v>
      </c>
      <c r="BJ428" s="25" t="s">
        <v>86</v>
      </c>
      <c r="BK428" s="215">
        <f>ROUND(I428*H428,2)</f>
        <v>0</v>
      </c>
      <c r="BL428" s="25" t="s">
        <v>1082</v>
      </c>
      <c r="BM428" s="25" t="s">
        <v>1126</v>
      </c>
    </row>
    <row r="429" spans="2:65" s="1" customFormat="1" ht="94.5">
      <c r="B429" s="43"/>
      <c r="C429" s="65"/>
      <c r="D429" s="219" t="s">
        <v>189</v>
      </c>
      <c r="E429" s="65"/>
      <c r="F429" s="220" t="s">
        <v>1127</v>
      </c>
      <c r="G429" s="65"/>
      <c r="H429" s="65"/>
      <c r="I429" s="174"/>
      <c r="J429" s="65"/>
      <c r="K429" s="65"/>
      <c r="L429" s="63"/>
      <c r="M429" s="218"/>
      <c r="N429" s="44"/>
      <c r="O429" s="44"/>
      <c r="P429" s="44"/>
      <c r="Q429" s="44"/>
      <c r="R429" s="44"/>
      <c r="S429" s="44"/>
      <c r="T429" s="80"/>
      <c r="AT429" s="25" t="s">
        <v>189</v>
      </c>
      <c r="AU429" s="25" t="s">
        <v>88</v>
      </c>
    </row>
    <row r="430" spans="2:65" s="12" customFormat="1" ht="13.5">
      <c r="B430" s="226"/>
      <c r="C430" s="227"/>
      <c r="D430" s="219" t="s">
        <v>277</v>
      </c>
      <c r="E430" s="228" t="s">
        <v>34</v>
      </c>
      <c r="F430" s="229" t="s">
        <v>1360</v>
      </c>
      <c r="G430" s="227"/>
      <c r="H430" s="230" t="s">
        <v>34</v>
      </c>
      <c r="I430" s="231"/>
      <c r="J430" s="227"/>
      <c r="K430" s="227"/>
      <c r="L430" s="232"/>
      <c r="M430" s="233"/>
      <c r="N430" s="234"/>
      <c r="O430" s="234"/>
      <c r="P430" s="234"/>
      <c r="Q430" s="234"/>
      <c r="R430" s="234"/>
      <c r="S430" s="234"/>
      <c r="T430" s="235"/>
      <c r="AT430" s="236" t="s">
        <v>277</v>
      </c>
      <c r="AU430" s="236" t="s">
        <v>88</v>
      </c>
      <c r="AV430" s="12" t="s">
        <v>86</v>
      </c>
      <c r="AW430" s="12" t="s">
        <v>41</v>
      </c>
      <c r="AX430" s="12" t="s">
        <v>78</v>
      </c>
      <c r="AY430" s="236" t="s">
        <v>179</v>
      </c>
    </row>
    <row r="431" spans="2:65" s="13" customFormat="1" ht="13.5">
      <c r="B431" s="237"/>
      <c r="C431" s="238"/>
      <c r="D431" s="219" t="s">
        <v>277</v>
      </c>
      <c r="E431" s="239" t="s">
        <v>34</v>
      </c>
      <c r="F431" s="240" t="s">
        <v>1361</v>
      </c>
      <c r="G431" s="238"/>
      <c r="H431" s="241">
        <v>84.1</v>
      </c>
      <c r="I431" s="242"/>
      <c r="J431" s="238"/>
      <c r="K431" s="238"/>
      <c r="L431" s="243"/>
      <c r="M431" s="244"/>
      <c r="N431" s="245"/>
      <c r="O431" s="245"/>
      <c r="P431" s="245"/>
      <c r="Q431" s="245"/>
      <c r="R431" s="245"/>
      <c r="S431" s="245"/>
      <c r="T431" s="246"/>
      <c r="AT431" s="247" t="s">
        <v>277</v>
      </c>
      <c r="AU431" s="247" t="s">
        <v>88</v>
      </c>
      <c r="AV431" s="13" t="s">
        <v>88</v>
      </c>
      <c r="AW431" s="13" t="s">
        <v>41</v>
      </c>
      <c r="AX431" s="13" t="s">
        <v>78</v>
      </c>
      <c r="AY431" s="247" t="s">
        <v>179</v>
      </c>
    </row>
    <row r="432" spans="2:65" s="14" customFormat="1" ht="13.5">
      <c r="B432" s="248"/>
      <c r="C432" s="249"/>
      <c r="D432" s="216" t="s">
        <v>277</v>
      </c>
      <c r="E432" s="250" t="s">
        <v>34</v>
      </c>
      <c r="F432" s="251" t="s">
        <v>280</v>
      </c>
      <c r="G432" s="249"/>
      <c r="H432" s="252">
        <v>84.1</v>
      </c>
      <c r="I432" s="253"/>
      <c r="J432" s="249"/>
      <c r="K432" s="249"/>
      <c r="L432" s="254"/>
      <c r="M432" s="255"/>
      <c r="N432" s="256"/>
      <c r="O432" s="256"/>
      <c r="P432" s="256"/>
      <c r="Q432" s="256"/>
      <c r="R432" s="256"/>
      <c r="S432" s="256"/>
      <c r="T432" s="257"/>
      <c r="AT432" s="258" t="s">
        <v>277</v>
      </c>
      <c r="AU432" s="258" t="s">
        <v>88</v>
      </c>
      <c r="AV432" s="14" t="s">
        <v>203</v>
      </c>
      <c r="AW432" s="14" t="s">
        <v>41</v>
      </c>
      <c r="AX432" s="14" t="s">
        <v>86</v>
      </c>
      <c r="AY432" s="258" t="s">
        <v>179</v>
      </c>
    </row>
    <row r="433" spans="2:65" s="1" customFormat="1" ht="22.5" customHeight="1">
      <c r="B433" s="43"/>
      <c r="C433" s="204" t="s">
        <v>857</v>
      </c>
      <c r="D433" s="204" t="s">
        <v>182</v>
      </c>
      <c r="E433" s="205" t="s">
        <v>1131</v>
      </c>
      <c r="F433" s="206" t="s">
        <v>1132</v>
      </c>
      <c r="G433" s="207" t="s">
        <v>301</v>
      </c>
      <c r="H433" s="208">
        <v>41.25</v>
      </c>
      <c r="I433" s="209"/>
      <c r="J433" s="210">
        <f>ROUND(I433*H433,2)</f>
        <v>0</v>
      </c>
      <c r="K433" s="206" t="s">
        <v>364</v>
      </c>
      <c r="L433" s="63"/>
      <c r="M433" s="211" t="s">
        <v>34</v>
      </c>
      <c r="N433" s="212" t="s">
        <v>49</v>
      </c>
      <c r="O433" s="44"/>
      <c r="P433" s="213">
        <f>O433*H433</f>
        <v>0</v>
      </c>
      <c r="Q433" s="213">
        <v>0</v>
      </c>
      <c r="R433" s="213">
        <f>Q433*H433</f>
        <v>0</v>
      </c>
      <c r="S433" s="213">
        <v>0</v>
      </c>
      <c r="T433" s="214">
        <f>S433*H433</f>
        <v>0</v>
      </c>
      <c r="AR433" s="25" t="s">
        <v>1082</v>
      </c>
      <c r="AT433" s="25" t="s">
        <v>182</v>
      </c>
      <c r="AU433" s="25" t="s">
        <v>88</v>
      </c>
      <c r="AY433" s="25" t="s">
        <v>179</v>
      </c>
      <c r="BE433" s="215">
        <f>IF(N433="základní",J433,0)</f>
        <v>0</v>
      </c>
      <c r="BF433" s="215">
        <f>IF(N433="snížená",J433,0)</f>
        <v>0</v>
      </c>
      <c r="BG433" s="215">
        <f>IF(N433="zákl. přenesená",J433,0)</f>
        <v>0</v>
      </c>
      <c r="BH433" s="215">
        <f>IF(N433="sníž. přenesená",J433,0)</f>
        <v>0</v>
      </c>
      <c r="BI433" s="215">
        <f>IF(N433="nulová",J433,0)</f>
        <v>0</v>
      </c>
      <c r="BJ433" s="25" t="s">
        <v>86</v>
      </c>
      <c r="BK433" s="215">
        <f>ROUND(I433*H433,2)</f>
        <v>0</v>
      </c>
      <c r="BL433" s="25" t="s">
        <v>1082</v>
      </c>
      <c r="BM433" s="25" t="s">
        <v>1133</v>
      </c>
    </row>
    <row r="434" spans="2:65" s="1" customFormat="1" ht="67.5">
      <c r="B434" s="43"/>
      <c r="C434" s="65"/>
      <c r="D434" s="219" t="s">
        <v>189</v>
      </c>
      <c r="E434" s="65"/>
      <c r="F434" s="220" t="s">
        <v>1134</v>
      </c>
      <c r="G434" s="65"/>
      <c r="H434" s="65"/>
      <c r="I434" s="174"/>
      <c r="J434" s="65"/>
      <c r="K434" s="65"/>
      <c r="L434" s="63"/>
      <c r="M434" s="218"/>
      <c r="N434" s="44"/>
      <c r="O434" s="44"/>
      <c r="P434" s="44"/>
      <c r="Q434" s="44"/>
      <c r="R434" s="44"/>
      <c r="S434" s="44"/>
      <c r="T434" s="80"/>
      <c r="AT434" s="25" t="s">
        <v>189</v>
      </c>
      <c r="AU434" s="25" t="s">
        <v>88</v>
      </c>
    </row>
    <row r="435" spans="2:65" s="12" customFormat="1" ht="13.5">
      <c r="B435" s="226"/>
      <c r="C435" s="227"/>
      <c r="D435" s="219" t="s">
        <v>277</v>
      </c>
      <c r="E435" s="228" t="s">
        <v>34</v>
      </c>
      <c r="F435" s="229" t="s">
        <v>1251</v>
      </c>
      <c r="G435" s="227"/>
      <c r="H435" s="230" t="s">
        <v>34</v>
      </c>
      <c r="I435" s="231"/>
      <c r="J435" s="227"/>
      <c r="K435" s="227"/>
      <c r="L435" s="232"/>
      <c r="M435" s="233"/>
      <c r="N435" s="234"/>
      <c r="O435" s="234"/>
      <c r="P435" s="234"/>
      <c r="Q435" s="234"/>
      <c r="R435" s="234"/>
      <c r="S435" s="234"/>
      <c r="T435" s="235"/>
      <c r="AT435" s="236" t="s">
        <v>277</v>
      </c>
      <c r="AU435" s="236" t="s">
        <v>88</v>
      </c>
      <c r="AV435" s="12" t="s">
        <v>86</v>
      </c>
      <c r="AW435" s="12" t="s">
        <v>41</v>
      </c>
      <c r="AX435" s="12" t="s">
        <v>78</v>
      </c>
      <c r="AY435" s="236" t="s">
        <v>179</v>
      </c>
    </row>
    <row r="436" spans="2:65" s="13" customFormat="1" ht="13.5">
      <c r="B436" s="237"/>
      <c r="C436" s="238"/>
      <c r="D436" s="219" t="s">
        <v>277</v>
      </c>
      <c r="E436" s="239" t="s">
        <v>34</v>
      </c>
      <c r="F436" s="240" t="s">
        <v>1362</v>
      </c>
      <c r="G436" s="238"/>
      <c r="H436" s="241">
        <v>41.25</v>
      </c>
      <c r="I436" s="242"/>
      <c r="J436" s="238"/>
      <c r="K436" s="238"/>
      <c r="L436" s="243"/>
      <c r="M436" s="244"/>
      <c r="N436" s="245"/>
      <c r="O436" s="245"/>
      <c r="P436" s="245"/>
      <c r="Q436" s="245"/>
      <c r="R436" s="245"/>
      <c r="S436" s="245"/>
      <c r="T436" s="246"/>
      <c r="AT436" s="247" t="s">
        <v>277</v>
      </c>
      <c r="AU436" s="247" t="s">
        <v>88</v>
      </c>
      <c r="AV436" s="13" t="s">
        <v>88</v>
      </c>
      <c r="AW436" s="13" t="s">
        <v>41</v>
      </c>
      <c r="AX436" s="13" t="s">
        <v>78</v>
      </c>
      <c r="AY436" s="247" t="s">
        <v>179</v>
      </c>
    </row>
    <row r="437" spans="2:65" s="14" customFormat="1" ht="13.5">
      <c r="B437" s="248"/>
      <c r="C437" s="249"/>
      <c r="D437" s="216" t="s">
        <v>277</v>
      </c>
      <c r="E437" s="250" t="s">
        <v>34</v>
      </c>
      <c r="F437" s="251" t="s">
        <v>280</v>
      </c>
      <c r="G437" s="249"/>
      <c r="H437" s="252">
        <v>41.25</v>
      </c>
      <c r="I437" s="253"/>
      <c r="J437" s="249"/>
      <c r="K437" s="249"/>
      <c r="L437" s="254"/>
      <c r="M437" s="255"/>
      <c r="N437" s="256"/>
      <c r="O437" s="256"/>
      <c r="P437" s="256"/>
      <c r="Q437" s="256"/>
      <c r="R437" s="256"/>
      <c r="S437" s="256"/>
      <c r="T437" s="257"/>
      <c r="AT437" s="258" t="s">
        <v>277</v>
      </c>
      <c r="AU437" s="258" t="s">
        <v>88</v>
      </c>
      <c r="AV437" s="14" t="s">
        <v>203</v>
      </c>
      <c r="AW437" s="14" t="s">
        <v>41</v>
      </c>
      <c r="AX437" s="14" t="s">
        <v>86</v>
      </c>
      <c r="AY437" s="258" t="s">
        <v>179</v>
      </c>
    </row>
    <row r="438" spans="2:65" s="1" customFormat="1" ht="22.5" customHeight="1">
      <c r="B438" s="43"/>
      <c r="C438" s="204" t="s">
        <v>861</v>
      </c>
      <c r="D438" s="204" t="s">
        <v>182</v>
      </c>
      <c r="E438" s="205" t="s">
        <v>1137</v>
      </c>
      <c r="F438" s="206" t="s">
        <v>1138</v>
      </c>
      <c r="G438" s="207" t="s">
        <v>283</v>
      </c>
      <c r="H438" s="208">
        <v>22</v>
      </c>
      <c r="I438" s="209"/>
      <c r="J438" s="210">
        <f>ROUND(I438*H438,2)</f>
        <v>0</v>
      </c>
      <c r="K438" s="206" t="s">
        <v>364</v>
      </c>
      <c r="L438" s="63"/>
      <c r="M438" s="211" t="s">
        <v>34</v>
      </c>
      <c r="N438" s="212" t="s">
        <v>49</v>
      </c>
      <c r="O438" s="44"/>
      <c r="P438" s="213">
        <f>O438*H438</f>
        <v>0</v>
      </c>
      <c r="Q438" s="213">
        <v>0</v>
      </c>
      <c r="R438" s="213">
        <f>Q438*H438</f>
        <v>0</v>
      </c>
      <c r="S438" s="213">
        <v>0</v>
      </c>
      <c r="T438" s="214">
        <f>S438*H438</f>
        <v>0</v>
      </c>
      <c r="AR438" s="25" t="s">
        <v>1082</v>
      </c>
      <c r="AT438" s="25" t="s">
        <v>182</v>
      </c>
      <c r="AU438" s="25" t="s">
        <v>88</v>
      </c>
      <c r="AY438" s="25" t="s">
        <v>179</v>
      </c>
      <c r="BE438" s="215">
        <f>IF(N438="základní",J438,0)</f>
        <v>0</v>
      </c>
      <c r="BF438" s="215">
        <f>IF(N438="snížená",J438,0)</f>
        <v>0</v>
      </c>
      <c r="BG438" s="215">
        <f>IF(N438="zákl. přenesená",J438,0)</f>
        <v>0</v>
      </c>
      <c r="BH438" s="215">
        <f>IF(N438="sníž. přenesená",J438,0)</f>
        <v>0</v>
      </c>
      <c r="BI438" s="215">
        <f>IF(N438="nulová",J438,0)</f>
        <v>0</v>
      </c>
      <c r="BJ438" s="25" t="s">
        <v>86</v>
      </c>
      <c r="BK438" s="215">
        <f>ROUND(I438*H438,2)</f>
        <v>0</v>
      </c>
      <c r="BL438" s="25" t="s">
        <v>1082</v>
      </c>
      <c r="BM438" s="25" t="s">
        <v>1139</v>
      </c>
    </row>
    <row r="439" spans="2:65" s="1" customFormat="1" ht="54">
      <c r="B439" s="43"/>
      <c r="C439" s="65"/>
      <c r="D439" s="219" t="s">
        <v>189</v>
      </c>
      <c r="E439" s="65"/>
      <c r="F439" s="220" t="s">
        <v>1363</v>
      </c>
      <c r="G439" s="65"/>
      <c r="H439" s="65"/>
      <c r="I439" s="174"/>
      <c r="J439" s="65"/>
      <c r="K439" s="65"/>
      <c r="L439" s="63"/>
      <c r="M439" s="218"/>
      <c r="N439" s="44"/>
      <c r="O439" s="44"/>
      <c r="P439" s="44"/>
      <c r="Q439" s="44"/>
      <c r="R439" s="44"/>
      <c r="S439" s="44"/>
      <c r="T439" s="80"/>
      <c r="AT439" s="25" t="s">
        <v>189</v>
      </c>
      <c r="AU439" s="25" t="s">
        <v>88</v>
      </c>
    </row>
    <row r="440" spans="2:65" s="12" customFormat="1" ht="13.5">
      <c r="B440" s="226"/>
      <c r="C440" s="227"/>
      <c r="D440" s="219" t="s">
        <v>277</v>
      </c>
      <c r="E440" s="228" t="s">
        <v>34</v>
      </c>
      <c r="F440" s="229" t="s">
        <v>1360</v>
      </c>
      <c r="G440" s="227"/>
      <c r="H440" s="230" t="s">
        <v>34</v>
      </c>
      <c r="I440" s="231"/>
      <c r="J440" s="227"/>
      <c r="K440" s="227"/>
      <c r="L440" s="232"/>
      <c r="M440" s="233"/>
      <c r="N440" s="234"/>
      <c r="O440" s="234"/>
      <c r="P440" s="234"/>
      <c r="Q440" s="234"/>
      <c r="R440" s="234"/>
      <c r="S440" s="234"/>
      <c r="T440" s="235"/>
      <c r="AT440" s="236" t="s">
        <v>277</v>
      </c>
      <c r="AU440" s="236" t="s">
        <v>88</v>
      </c>
      <c r="AV440" s="12" t="s">
        <v>86</v>
      </c>
      <c r="AW440" s="12" t="s">
        <v>41</v>
      </c>
      <c r="AX440" s="12" t="s">
        <v>78</v>
      </c>
      <c r="AY440" s="236" t="s">
        <v>179</v>
      </c>
    </row>
    <row r="441" spans="2:65" s="13" customFormat="1" ht="13.5">
      <c r="B441" s="237"/>
      <c r="C441" s="238"/>
      <c r="D441" s="219" t="s">
        <v>277</v>
      </c>
      <c r="E441" s="239" t="s">
        <v>34</v>
      </c>
      <c r="F441" s="240" t="s">
        <v>1364</v>
      </c>
      <c r="G441" s="238"/>
      <c r="H441" s="241">
        <v>22</v>
      </c>
      <c r="I441" s="242"/>
      <c r="J441" s="238"/>
      <c r="K441" s="238"/>
      <c r="L441" s="243"/>
      <c r="M441" s="244"/>
      <c r="N441" s="245"/>
      <c r="O441" s="245"/>
      <c r="P441" s="245"/>
      <c r="Q441" s="245"/>
      <c r="R441" s="245"/>
      <c r="S441" s="245"/>
      <c r="T441" s="246"/>
      <c r="AT441" s="247" t="s">
        <v>277</v>
      </c>
      <c r="AU441" s="247" t="s">
        <v>88</v>
      </c>
      <c r="AV441" s="13" t="s">
        <v>88</v>
      </c>
      <c r="AW441" s="13" t="s">
        <v>41</v>
      </c>
      <c r="AX441" s="13" t="s">
        <v>78</v>
      </c>
      <c r="AY441" s="247" t="s">
        <v>179</v>
      </c>
    </row>
    <row r="442" spans="2:65" s="14" customFormat="1" ht="13.5">
      <c r="B442" s="248"/>
      <c r="C442" s="249"/>
      <c r="D442" s="216" t="s">
        <v>277</v>
      </c>
      <c r="E442" s="250" t="s">
        <v>34</v>
      </c>
      <c r="F442" s="251" t="s">
        <v>280</v>
      </c>
      <c r="G442" s="249"/>
      <c r="H442" s="252">
        <v>22</v>
      </c>
      <c r="I442" s="253"/>
      <c r="J442" s="249"/>
      <c r="K442" s="249"/>
      <c r="L442" s="254"/>
      <c r="M442" s="255"/>
      <c r="N442" s="256"/>
      <c r="O442" s="256"/>
      <c r="P442" s="256"/>
      <c r="Q442" s="256"/>
      <c r="R442" s="256"/>
      <c r="S442" s="256"/>
      <c r="T442" s="257"/>
      <c r="AT442" s="258" t="s">
        <v>277</v>
      </c>
      <c r="AU442" s="258" t="s">
        <v>88</v>
      </c>
      <c r="AV442" s="14" t="s">
        <v>203</v>
      </c>
      <c r="AW442" s="14" t="s">
        <v>41</v>
      </c>
      <c r="AX442" s="14" t="s">
        <v>86</v>
      </c>
      <c r="AY442" s="258" t="s">
        <v>179</v>
      </c>
    </row>
    <row r="443" spans="2:65" s="1" customFormat="1" ht="22.5" customHeight="1">
      <c r="B443" s="43"/>
      <c r="C443" s="204" t="s">
        <v>865</v>
      </c>
      <c r="D443" s="204" t="s">
        <v>182</v>
      </c>
      <c r="E443" s="205" t="s">
        <v>1143</v>
      </c>
      <c r="F443" s="206" t="s">
        <v>1144</v>
      </c>
      <c r="G443" s="207" t="s">
        <v>283</v>
      </c>
      <c r="H443" s="208">
        <v>8</v>
      </c>
      <c r="I443" s="209"/>
      <c r="J443" s="210">
        <f>ROUND(I443*H443,2)</f>
        <v>0</v>
      </c>
      <c r="K443" s="206" t="s">
        <v>364</v>
      </c>
      <c r="L443" s="63"/>
      <c r="M443" s="211" t="s">
        <v>34</v>
      </c>
      <c r="N443" s="212" t="s">
        <v>49</v>
      </c>
      <c r="O443" s="44"/>
      <c r="P443" s="213">
        <f>O443*H443</f>
        <v>0</v>
      </c>
      <c r="Q443" s="213">
        <v>0</v>
      </c>
      <c r="R443" s="213">
        <f>Q443*H443</f>
        <v>0</v>
      </c>
      <c r="S443" s="213">
        <v>0</v>
      </c>
      <c r="T443" s="214">
        <f>S443*H443</f>
        <v>0</v>
      </c>
      <c r="AR443" s="25" t="s">
        <v>1082</v>
      </c>
      <c r="AT443" s="25" t="s">
        <v>182</v>
      </c>
      <c r="AU443" s="25" t="s">
        <v>88</v>
      </c>
      <c r="AY443" s="25" t="s">
        <v>179</v>
      </c>
      <c r="BE443" s="215">
        <f>IF(N443="základní",J443,0)</f>
        <v>0</v>
      </c>
      <c r="BF443" s="215">
        <f>IF(N443="snížená",J443,0)</f>
        <v>0</v>
      </c>
      <c r="BG443" s="215">
        <f>IF(N443="zákl. přenesená",J443,0)</f>
        <v>0</v>
      </c>
      <c r="BH443" s="215">
        <f>IF(N443="sníž. přenesená",J443,0)</f>
        <v>0</v>
      </c>
      <c r="BI443" s="215">
        <f>IF(N443="nulová",J443,0)</f>
        <v>0</v>
      </c>
      <c r="BJ443" s="25" t="s">
        <v>86</v>
      </c>
      <c r="BK443" s="215">
        <f>ROUND(I443*H443,2)</f>
        <v>0</v>
      </c>
      <c r="BL443" s="25" t="s">
        <v>1082</v>
      </c>
      <c r="BM443" s="25" t="s">
        <v>1145</v>
      </c>
    </row>
    <row r="444" spans="2:65" s="1" customFormat="1" ht="54">
      <c r="B444" s="43"/>
      <c r="C444" s="65"/>
      <c r="D444" s="219" t="s">
        <v>189</v>
      </c>
      <c r="E444" s="65"/>
      <c r="F444" s="220" t="s">
        <v>1363</v>
      </c>
      <c r="G444" s="65"/>
      <c r="H444" s="65"/>
      <c r="I444" s="174"/>
      <c r="J444" s="65"/>
      <c r="K444" s="65"/>
      <c r="L444" s="63"/>
      <c r="M444" s="218"/>
      <c r="N444" s="44"/>
      <c r="O444" s="44"/>
      <c r="P444" s="44"/>
      <c r="Q444" s="44"/>
      <c r="R444" s="44"/>
      <c r="S444" s="44"/>
      <c r="T444" s="80"/>
      <c r="AT444" s="25" t="s">
        <v>189</v>
      </c>
      <c r="AU444" s="25" t="s">
        <v>88</v>
      </c>
    </row>
    <row r="445" spans="2:65" s="12" customFormat="1" ht="13.5">
      <c r="B445" s="226"/>
      <c r="C445" s="227"/>
      <c r="D445" s="219" t="s">
        <v>277</v>
      </c>
      <c r="E445" s="228" t="s">
        <v>34</v>
      </c>
      <c r="F445" s="229" t="s">
        <v>1251</v>
      </c>
      <c r="G445" s="227"/>
      <c r="H445" s="230" t="s">
        <v>34</v>
      </c>
      <c r="I445" s="231"/>
      <c r="J445" s="227"/>
      <c r="K445" s="227"/>
      <c r="L445" s="232"/>
      <c r="M445" s="233"/>
      <c r="N445" s="234"/>
      <c r="O445" s="234"/>
      <c r="P445" s="234"/>
      <c r="Q445" s="234"/>
      <c r="R445" s="234"/>
      <c r="S445" s="234"/>
      <c r="T445" s="235"/>
      <c r="AT445" s="236" t="s">
        <v>277</v>
      </c>
      <c r="AU445" s="236" t="s">
        <v>88</v>
      </c>
      <c r="AV445" s="12" t="s">
        <v>86</v>
      </c>
      <c r="AW445" s="12" t="s">
        <v>41</v>
      </c>
      <c r="AX445" s="12" t="s">
        <v>78</v>
      </c>
      <c r="AY445" s="236" t="s">
        <v>179</v>
      </c>
    </row>
    <row r="446" spans="2:65" s="13" customFormat="1" ht="13.5">
      <c r="B446" s="237"/>
      <c r="C446" s="238"/>
      <c r="D446" s="219" t="s">
        <v>277</v>
      </c>
      <c r="E446" s="239" t="s">
        <v>34</v>
      </c>
      <c r="F446" s="240" t="s">
        <v>1365</v>
      </c>
      <c r="G446" s="238"/>
      <c r="H446" s="241">
        <v>8</v>
      </c>
      <c r="I446" s="242"/>
      <c r="J446" s="238"/>
      <c r="K446" s="238"/>
      <c r="L446" s="243"/>
      <c r="M446" s="244"/>
      <c r="N446" s="245"/>
      <c r="O446" s="245"/>
      <c r="P446" s="245"/>
      <c r="Q446" s="245"/>
      <c r="R446" s="245"/>
      <c r="S446" s="245"/>
      <c r="T446" s="246"/>
      <c r="AT446" s="247" t="s">
        <v>277</v>
      </c>
      <c r="AU446" s="247" t="s">
        <v>88</v>
      </c>
      <c r="AV446" s="13" t="s">
        <v>88</v>
      </c>
      <c r="AW446" s="13" t="s">
        <v>41</v>
      </c>
      <c r="AX446" s="13" t="s">
        <v>78</v>
      </c>
      <c r="AY446" s="247" t="s">
        <v>179</v>
      </c>
    </row>
    <row r="447" spans="2:65" s="14" customFormat="1" ht="13.5">
      <c r="B447" s="248"/>
      <c r="C447" s="249"/>
      <c r="D447" s="216" t="s">
        <v>277</v>
      </c>
      <c r="E447" s="250" t="s">
        <v>34</v>
      </c>
      <c r="F447" s="251" t="s">
        <v>280</v>
      </c>
      <c r="G447" s="249"/>
      <c r="H447" s="252">
        <v>8</v>
      </c>
      <c r="I447" s="253"/>
      <c r="J447" s="249"/>
      <c r="K447" s="249"/>
      <c r="L447" s="254"/>
      <c r="M447" s="255"/>
      <c r="N447" s="256"/>
      <c r="O447" s="256"/>
      <c r="P447" s="256"/>
      <c r="Q447" s="256"/>
      <c r="R447" s="256"/>
      <c r="S447" s="256"/>
      <c r="T447" s="257"/>
      <c r="AT447" s="258" t="s">
        <v>277</v>
      </c>
      <c r="AU447" s="258" t="s">
        <v>88</v>
      </c>
      <c r="AV447" s="14" t="s">
        <v>203</v>
      </c>
      <c r="AW447" s="14" t="s">
        <v>41</v>
      </c>
      <c r="AX447" s="14" t="s">
        <v>86</v>
      </c>
      <c r="AY447" s="258" t="s">
        <v>179</v>
      </c>
    </row>
    <row r="448" spans="2:65" s="1" customFormat="1" ht="22.5" customHeight="1">
      <c r="B448" s="43"/>
      <c r="C448" s="204" t="s">
        <v>869</v>
      </c>
      <c r="D448" s="204" t="s">
        <v>182</v>
      </c>
      <c r="E448" s="205" t="s">
        <v>1366</v>
      </c>
      <c r="F448" s="206" t="s">
        <v>1367</v>
      </c>
      <c r="G448" s="207" t="s">
        <v>283</v>
      </c>
      <c r="H448" s="208">
        <v>13</v>
      </c>
      <c r="I448" s="209"/>
      <c r="J448" s="210">
        <f>ROUND(I448*H448,2)</f>
        <v>0</v>
      </c>
      <c r="K448" s="206" t="s">
        <v>364</v>
      </c>
      <c r="L448" s="63"/>
      <c r="M448" s="211" t="s">
        <v>34</v>
      </c>
      <c r="N448" s="212" t="s">
        <v>49</v>
      </c>
      <c r="O448" s="44"/>
      <c r="P448" s="213">
        <f>O448*H448</f>
        <v>0</v>
      </c>
      <c r="Q448" s="213">
        <v>0</v>
      </c>
      <c r="R448" s="213">
        <f>Q448*H448</f>
        <v>0</v>
      </c>
      <c r="S448" s="213">
        <v>0</v>
      </c>
      <c r="T448" s="214">
        <f>S448*H448</f>
        <v>0</v>
      </c>
      <c r="AR448" s="25" t="s">
        <v>1082</v>
      </c>
      <c r="AT448" s="25" t="s">
        <v>182</v>
      </c>
      <c r="AU448" s="25" t="s">
        <v>88</v>
      </c>
      <c r="AY448" s="25" t="s">
        <v>179</v>
      </c>
      <c r="BE448" s="215">
        <f>IF(N448="základní",J448,0)</f>
        <v>0</v>
      </c>
      <c r="BF448" s="215">
        <f>IF(N448="snížená",J448,0)</f>
        <v>0</v>
      </c>
      <c r="BG448" s="215">
        <f>IF(N448="zákl. přenesená",J448,0)</f>
        <v>0</v>
      </c>
      <c r="BH448" s="215">
        <f>IF(N448="sníž. přenesená",J448,0)</f>
        <v>0</v>
      </c>
      <c r="BI448" s="215">
        <f>IF(N448="nulová",J448,0)</f>
        <v>0</v>
      </c>
      <c r="BJ448" s="25" t="s">
        <v>86</v>
      </c>
      <c r="BK448" s="215">
        <f>ROUND(I448*H448,2)</f>
        <v>0</v>
      </c>
      <c r="BL448" s="25" t="s">
        <v>1082</v>
      </c>
      <c r="BM448" s="25" t="s">
        <v>1368</v>
      </c>
    </row>
    <row r="449" spans="2:65" s="12" customFormat="1" ht="13.5">
      <c r="B449" s="226"/>
      <c r="C449" s="227"/>
      <c r="D449" s="219" t="s">
        <v>277</v>
      </c>
      <c r="E449" s="228" t="s">
        <v>34</v>
      </c>
      <c r="F449" s="229" t="s">
        <v>1251</v>
      </c>
      <c r="G449" s="227"/>
      <c r="H449" s="230" t="s">
        <v>34</v>
      </c>
      <c r="I449" s="231"/>
      <c r="J449" s="227"/>
      <c r="K449" s="227"/>
      <c r="L449" s="232"/>
      <c r="M449" s="233"/>
      <c r="N449" s="234"/>
      <c r="O449" s="234"/>
      <c r="P449" s="234"/>
      <c r="Q449" s="234"/>
      <c r="R449" s="234"/>
      <c r="S449" s="234"/>
      <c r="T449" s="235"/>
      <c r="AT449" s="236" t="s">
        <v>277</v>
      </c>
      <c r="AU449" s="236" t="s">
        <v>88</v>
      </c>
      <c r="AV449" s="12" t="s">
        <v>86</v>
      </c>
      <c r="AW449" s="12" t="s">
        <v>41</v>
      </c>
      <c r="AX449" s="12" t="s">
        <v>78</v>
      </c>
      <c r="AY449" s="236" t="s">
        <v>179</v>
      </c>
    </row>
    <row r="450" spans="2:65" s="13" customFormat="1" ht="13.5">
      <c r="B450" s="237"/>
      <c r="C450" s="238"/>
      <c r="D450" s="219" t="s">
        <v>277</v>
      </c>
      <c r="E450" s="239" t="s">
        <v>34</v>
      </c>
      <c r="F450" s="240" t="s">
        <v>1369</v>
      </c>
      <c r="G450" s="238"/>
      <c r="H450" s="241">
        <v>13</v>
      </c>
      <c r="I450" s="242"/>
      <c r="J450" s="238"/>
      <c r="K450" s="238"/>
      <c r="L450" s="243"/>
      <c r="M450" s="244"/>
      <c r="N450" s="245"/>
      <c r="O450" s="245"/>
      <c r="P450" s="245"/>
      <c r="Q450" s="245"/>
      <c r="R450" s="245"/>
      <c r="S450" s="245"/>
      <c r="T450" s="246"/>
      <c r="AT450" s="247" t="s">
        <v>277</v>
      </c>
      <c r="AU450" s="247" t="s">
        <v>88</v>
      </c>
      <c r="AV450" s="13" t="s">
        <v>88</v>
      </c>
      <c r="AW450" s="13" t="s">
        <v>41</v>
      </c>
      <c r="AX450" s="13" t="s">
        <v>78</v>
      </c>
      <c r="AY450" s="247" t="s">
        <v>179</v>
      </c>
    </row>
    <row r="451" spans="2:65" s="14" customFormat="1" ht="13.5">
      <c r="B451" s="248"/>
      <c r="C451" s="249"/>
      <c r="D451" s="216" t="s">
        <v>277</v>
      </c>
      <c r="E451" s="250" t="s">
        <v>34</v>
      </c>
      <c r="F451" s="251" t="s">
        <v>280</v>
      </c>
      <c r="G451" s="249"/>
      <c r="H451" s="252">
        <v>13</v>
      </c>
      <c r="I451" s="253"/>
      <c r="J451" s="249"/>
      <c r="K451" s="249"/>
      <c r="L451" s="254"/>
      <c r="M451" s="255"/>
      <c r="N451" s="256"/>
      <c r="O451" s="256"/>
      <c r="P451" s="256"/>
      <c r="Q451" s="256"/>
      <c r="R451" s="256"/>
      <c r="S451" s="256"/>
      <c r="T451" s="257"/>
      <c r="AT451" s="258" t="s">
        <v>277</v>
      </c>
      <c r="AU451" s="258" t="s">
        <v>88</v>
      </c>
      <c r="AV451" s="14" t="s">
        <v>203</v>
      </c>
      <c r="AW451" s="14" t="s">
        <v>41</v>
      </c>
      <c r="AX451" s="14" t="s">
        <v>86</v>
      </c>
      <c r="AY451" s="258" t="s">
        <v>179</v>
      </c>
    </row>
    <row r="452" spans="2:65" s="1" customFormat="1" ht="22.5" customHeight="1">
      <c r="B452" s="43"/>
      <c r="C452" s="204" t="s">
        <v>873</v>
      </c>
      <c r="D452" s="204" t="s">
        <v>182</v>
      </c>
      <c r="E452" s="205" t="s">
        <v>1244</v>
      </c>
      <c r="F452" s="206" t="s">
        <v>1245</v>
      </c>
      <c r="G452" s="207" t="s">
        <v>846</v>
      </c>
      <c r="H452" s="208">
        <v>14</v>
      </c>
      <c r="I452" s="209"/>
      <c r="J452" s="210">
        <f>ROUND(I452*H452,2)</f>
        <v>0</v>
      </c>
      <c r="K452" s="206" t="s">
        <v>364</v>
      </c>
      <c r="L452" s="63"/>
      <c r="M452" s="211" t="s">
        <v>34</v>
      </c>
      <c r="N452" s="212" t="s">
        <v>49</v>
      </c>
      <c r="O452" s="44"/>
      <c r="P452" s="213">
        <f>O452*H452</f>
        <v>0</v>
      </c>
      <c r="Q452" s="213">
        <v>0</v>
      </c>
      <c r="R452" s="213">
        <f>Q452*H452</f>
        <v>0</v>
      </c>
      <c r="S452" s="213">
        <v>0</v>
      </c>
      <c r="T452" s="214">
        <f>S452*H452</f>
        <v>0</v>
      </c>
      <c r="AR452" s="25" t="s">
        <v>203</v>
      </c>
      <c r="AT452" s="25" t="s">
        <v>182</v>
      </c>
      <c r="AU452" s="25" t="s">
        <v>88</v>
      </c>
      <c r="AY452" s="25" t="s">
        <v>179</v>
      </c>
      <c r="BE452" s="215">
        <f>IF(N452="základní",J452,0)</f>
        <v>0</v>
      </c>
      <c r="BF452" s="215">
        <f>IF(N452="snížená",J452,0)</f>
        <v>0</v>
      </c>
      <c r="BG452" s="215">
        <f>IF(N452="zákl. přenesená",J452,0)</f>
        <v>0</v>
      </c>
      <c r="BH452" s="215">
        <f>IF(N452="sníž. přenesená",J452,0)</f>
        <v>0</v>
      </c>
      <c r="BI452" s="215">
        <f>IF(N452="nulová",J452,0)</f>
        <v>0</v>
      </c>
      <c r="BJ452" s="25" t="s">
        <v>86</v>
      </c>
      <c r="BK452" s="215">
        <f>ROUND(I452*H452,2)</f>
        <v>0</v>
      </c>
      <c r="BL452" s="25" t="s">
        <v>203</v>
      </c>
      <c r="BM452" s="25" t="s">
        <v>1370</v>
      </c>
    </row>
    <row r="453" spans="2:65" s="1" customFormat="1" ht="54">
      <c r="B453" s="43"/>
      <c r="C453" s="65"/>
      <c r="D453" s="219" t="s">
        <v>189</v>
      </c>
      <c r="E453" s="65"/>
      <c r="F453" s="220" t="s">
        <v>1150</v>
      </c>
      <c r="G453" s="65"/>
      <c r="H453" s="65"/>
      <c r="I453" s="174"/>
      <c r="J453" s="65"/>
      <c r="K453" s="65"/>
      <c r="L453" s="63"/>
      <c r="M453" s="221"/>
      <c r="N453" s="222"/>
      <c r="O453" s="222"/>
      <c r="P453" s="222"/>
      <c r="Q453" s="222"/>
      <c r="R453" s="222"/>
      <c r="S453" s="222"/>
      <c r="T453" s="223"/>
      <c r="AT453" s="25" t="s">
        <v>189</v>
      </c>
      <c r="AU453" s="25" t="s">
        <v>88</v>
      </c>
    </row>
    <row r="454" spans="2:65" s="1" customFormat="1" ht="6.95" customHeight="1">
      <c r="B454" s="58"/>
      <c r="C454" s="59"/>
      <c r="D454" s="59"/>
      <c r="E454" s="59"/>
      <c r="F454" s="59"/>
      <c r="G454" s="59"/>
      <c r="H454" s="59"/>
      <c r="I454" s="150"/>
      <c r="J454" s="59"/>
      <c r="K454" s="59"/>
      <c r="L454" s="63"/>
    </row>
  </sheetData>
  <sheetProtection algorithmName="SHA-512" hashValue="8n8+Ycm98U2BU2GhId6JO7ta8e3skk2G/Mrxf0L3AYG5CjQ/oNItzLzo3E6YM5Zaw/B1w6KXQfcDsUpPko+XQg==" saltValue="uLpXpiO0VrZAojJuBvQemg==" spinCount="100000" sheet="1" objects="1" scenarios="1" formatCells="0" formatColumns="0" formatRows="0" sort="0" autoFilter="0"/>
  <autoFilter ref="C100:K453"/>
  <mergeCells count="12">
    <mergeCell ref="G1:H1"/>
    <mergeCell ref="L2:V2"/>
    <mergeCell ref="E49:H49"/>
    <mergeCell ref="E51:H51"/>
    <mergeCell ref="E89:H89"/>
    <mergeCell ref="E91:H91"/>
    <mergeCell ref="E93:H93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100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100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s="1" customFormat="1" ht="22.5" customHeight="1">
      <c r="B9" s="43"/>
      <c r="C9" s="44"/>
      <c r="D9" s="44"/>
      <c r="E9" s="415" t="s">
        <v>240</v>
      </c>
      <c r="F9" s="418"/>
      <c r="G9" s="418"/>
      <c r="H9" s="418"/>
      <c r="I9" s="129"/>
      <c r="J9" s="44"/>
      <c r="K9" s="47"/>
    </row>
    <row r="10" spans="1:70" s="1" customFormat="1">
      <c r="B10" s="43"/>
      <c r="C10" s="44"/>
      <c r="D10" s="38" t="s">
        <v>241</v>
      </c>
      <c r="E10" s="44"/>
      <c r="F10" s="44"/>
      <c r="G10" s="44"/>
      <c r="H10" s="44"/>
      <c r="I10" s="129"/>
      <c r="J10" s="44"/>
      <c r="K10" s="47"/>
    </row>
    <row r="11" spans="1:70" s="1" customFormat="1" ht="36.950000000000003" customHeight="1">
      <c r="B11" s="43"/>
      <c r="C11" s="44"/>
      <c r="D11" s="44"/>
      <c r="E11" s="417" t="s">
        <v>1371</v>
      </c>
      <c r="F11" s="418"/>
      <c r="G11" s="418"/>
      <c r="H11" s="418"/>
      <c r="I11" s="129"/>
      <c r="J11" s="44"/>
      <c r="K11" s="47"/>
    </row>
    <row r="12" spans="1:70" s="1" customFormat="1" ht="13.5">
      <c r="B12" s="43"/>
      <c r="C12" s="44"/>
      <c r="D12" s="44"/>
      <c r="E12" s="44"/>
      <c r="F12" s="44"/>
      <c r="G12" s="44"/>
      <c r="H12" s="44"/>
      <c r="I12" s="129"/>
      <c r="J12" s="44"/>
      <c r="K12" s="47"/>
    </row>
    <row r="13" spans="1:70" s="1" customFormat="1" ht="14.45" customHeight="1">
      <c r="B13" s="43"/>
      <c r="C13" s="44"/>
      <c r="D13" s="38" t="s">
        <v>20</v>
      </c>
      <c r="E13" s="44"/>
      <c r="F13" s="36" t="s">
        <v>21</v>
      </c>
      <c r="G13" s="44"/>
      <c r="H13" s="44"/>
      <c r="I13" s="130" t="s">
        <v>22</v>
      </c>
      <c r="J13" s="36" t="s">
        <v>34</v>
      </c>
      <c r="K13" s="47"/>
    </row>
    <row r="14" spans="1:70" s="1" customFormat="1" ht="14.45" customHeight="1">
      <c r="B14" s="43"/>
      <c r="C14" s="44"/>
      <c r="D14" s="38" t="s">
        <v>24</v>
      </c>
      <c r="E14" s="44"/>
      <c r="F14" s="36" t="s">
        <v>25</v>
      </c>
      <c r="G14" s="44"/>
      <c r="H14" s="44"/>
      <c r="I14" s="130" t="s">
        <v>26</v>
      </c>
      <c r="J14" s="131" t="str">
        <f>'Rekapitulace stavby'!AN8</f>
        <v>14. 11. 2017</v>
      </c>
      <c r="K14" s="47"/>
    </row>
    <row r="15" spans="1:70" s="1" customFormat="1" ht="10.9" customHeight="1">
      <c r="B15" s="43"/>
      <c r="C15" s="44"/>
      <c r="D15" s="44"/>
      <c r="E15" s="44"/>
      <c r="F15" s="44"/>
      <c r="G15" s="44"/>
      <c r="H15" s="44"/>
      <c r="I15" s="129"/>
      <c r="J15" s="44"/>
      <c r="K15" s="47"/>
    </row>
    <row r="16" spans="1:70" s="1" customFormat="1" ht="14.45" customHeight="1">
      <c r="B16" s="43"/>
      <c r="C16" s="44"/>
      <c r="D16" s="38" t="s">
        <v>32</v>
      </c>
      <c r="E16" s="44"/>
      <c r="F16" s="44"/>
      <c r="G16" s="44"/>
      <c r="H16" s="44"/>
      <c r="I16" s="130" t="s">
        <v>33</v>
      </c>
      <c r="J16" s="36" t="s">
        <v>34</v>
      </c>
      <c r="K16" s="47"/>
    </row>
    <row r="17" spans="2:11" s="1" customFormat="1" ht="18" customHeight="1">
      <c r="B17" s="43"/>
      <c r="C17" s="44"/>
      <c r="D17" s="44"/>
      <c r="E17" s="36" t="s">
        <v>35</v>
      </c>
      <c r="F17" s="44"/>
      <c r="G17" s="44"/>
      <c r="H17" s="44"/>
      <c r="I17" s="130" t="s">
        <v>36</v>
      </c>
      <c r="J17" s="36" t="s">
        <v>34</v>
      </c>
      <c r="K17" s="47"/>
    </row>
    <row r="18" spans="2:11" s="1" customFormat="1" ht="6.95" customHeight="1">
      <c r="B18" s="43"/>
      <c r="C18" s="44"/>
      <c r="D18" s="44"/>
      <c r="E18" s="44"/>
      <c r="F18" s="44"/>
      <c r="G18" s="44"/>
      <c r="H18" s="44"/>
      <c r="I18" s="129"/>
      <c r="J18" s="44"/>
      <c r="K18" s="47"/>
    </row>
    <row r="19" spans="2:11" s="1" customFormat="1" ht="14.45" customHeight="1">
      <c r="B19" s="43"/>
      <c r="C19" s="44"/>
      <c r="D19" s="38" t="s">
        <v>37</v>
      </c>
      <c r="E19" s="44"/>
      <c r="F19" s="44"/>
      <c r="G19" s="44"/>
      <c r="H19" s="44"/>
      <c r="I19" s="130" t="s">
        <v>33</v>
      </c>
      <c r="J19" s="36" t="str">
        <f>IF('Rekapitulace stavby'!AN13="Vyplň údaj","",IF('Rekapitulace stavby'!AN13="","",'Rekapitulace stavby'!AN13))</f>
        <v/>
      </c>
      <c r="K19" s="47"/>
    </row>
    <row r="20" spans="2:11" s="1" customFormat="1" ht="18" customHeight="1">
      <c r="B20" s="43"/>
      <c r="C20" s="44"/>
      <c r="D20" s="44"/>
      <c r="E20" s="36" t="str">
        <f>IF('Rekapitulace stavby'!E14="Vyplň údaj","",IF('Rekapitulace stavby'!E14="","",'Rekapitulace stavby'!E14))</f>
        <v/>
      </c>
      <c r="F20" s="44"/>
      <c r="G20" s="44"/>
      <c r="H20" s="44"/>
      <c r="I20" s="130" t="s">
        <v>36</v>
      </c>
      <c r="J20" s="36" t="str">
        <f>IF('Rekapitulace stavby'!AN14="Vyplň údaj","",IF('Rekapitulace stavby'!AN14="","",'Rekapitulace stavby'!AN14))</f>
        <v/>
      </c>
      <c r="K20" s="47"/>
    </row>
    <row r="21" spans="2:11" s="1" customFormat="1" ht="6.95" customHeight="1">
      <c r="B21" s="43"/>
      <c r="C21" s="44"/>
      <c r="D21" s="44"/>
      <c r="E21" s="44"/>
      <c r="F21" s="44"/>
      <c r="G21" s="44"/>
      <c r="H21" s="44"/>
      <c r="I21" s="129"/>
      <c r="J21" s="44"/>
      <c r="K21" s="47"/>
    </row>
    <row r="22" spans="2:11" s="1" customFormat="1" ht="14.45" customHeight="1">
      <c r="B22" s="43"/>
      <c r="C22" s="44"/>
      <c r="D22" s="38" t="s">
        <v>39</v>
      </c>
      <c r="E22" s="44"/>
      <c r="F22" s="44"/>
      <c r="G22" s="44"/>
      <c r="H22" s="44"/>
      <c r="I22" s="130" t="s">
        <v>33</v>
      </c>
      <c r="J22" s="36" t="s">
        <v>34</v>
      </c>
      <c r="K22" s="47"/>
    </row>
    <row r="23" spans="2:11" s="1" customFormat="1" ht="18" customHeight="1">
      <c r="B23" s="43"/>
      <c r="C23" s="44"/>
      <c r="D23" s="44"/>
      <c r="E23" s="36" t="s">
        <v>40</v>
      </c>
      <c r="F23" s="44"/>
      <c r="G23" s="44"/>
      <c r="H23" s="44"/>
      <c r="I23" s="130" t="s">
        <v>36</v>
      </c>
      <c r="J23" s="36" t="s">
        <v>34</v>
      </c>
      <c r="K23" s="47"/>
    </row>
    <row r="24" spans="2:11" s="1" customFormat="1" ht="6.95" customHeight="1">
      <c r="B24" s="43"/>
      <c r="C24" s="44"/>
      <c r="D24" s="44"/>
      <c r="E24" s="44"/>
      <c r="F24" s="44"/>
      <c r="G24" s="44"/>
      <c r="H24" s="44"/>
      <c r="I24" s="129"/>
      <c r="J24" s="44"/>
      <c r="K24" s="47"/>
    </row>
    <row r="25" spans="2:11" s="1" customFormat="1" ht="14.45" customHeight="1">
      <c r="B25" s="43"/>
      <c r="C25" s="44"/>
      <c r="D25" s="38" t="s">
        <v>42</v>
      </c>
      <c r="E25" s="44"/>
      <c r="F25" s="44"/>
      <c r="G25" s="44"/>
      <c r="H25" s="44"/>
      <c r="I25" s="129"/>
      <c r="J25" s="44"/>
      <c r="K25" s="47"/>
    </row>
    <row r="26" spans="2:11" s="7" customFormat="1" ht="105.75" customHeight="1">
      <c r="B26" s="132"/>
      <c r="C26" s="133"/>
      <c r="D26" s="133"/>
      <c r="E26" s="379" t="s">
        <v>43</v>
      </c>
      <c r="F26" s="379"/>
      <c r="G26" s="379"/>
      <c r="H26" s="379"/>
      <c r="I26" s="134"/>
      <c r="J26" s="133"/>
      <c r="K26" s="135"/>
    </row>
    <row r="27" spans="2:11" s="1" customFormat="1" ht="6.95" customHeight="1">
      <c r="B27" s="43"/>
      <c r="C27" s="44"/>
      <c r="D27" s="44"/>
      <c r="E27" s="44"/>
      <c r="F27" s="44"/>
      <c r="G27" s="44"/>
      <c r="H27" s="44"/>
      <c r="I27" s="129"/>
      <c r="J27" s="44"/>
      <c r="K27" s="47"/>
    </row>
    <row r="28" spans="2:11" s="1" customFormat="1" ht="6.95" customHeight="1">
      <c r="B28" s="43"/>
      <c r="C28" s="44"/>
      <c r="D28" s="87"/>
      <c r="E28" s="87"/>
      <c r="F28" s="87"/>
      <c r="G28" s="87"/>
      <c r="H28" s="87"/>
      <c r="I28" s="136"/>
      <c r="J28" s="87"/>
      <c r="K28" s="137"/>
    </row>
    <row r="29" spans="2:11" s="1" customFormat="1" ht="25.35" customHeight="1">
      <c r="B29" s="43"/>
      <c r="C29" s="44"/>
      <c r="D29" s="138" t="s">
        <v>44</v>
      </c>
      <c r="E29" s="44"/>
      <c r="F29" s="44"/>
      <c r="G29" s="44"/>
      <c r="H29" s="44"/>
      <c r="I29" s="129"/>
      <c r="J29" s="139">
        <f>ROUND(J83,2)</f>
        <v>0</v>
      </c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14.45" customHeight="1">
      <c r="B31" s="43"/>
      <c r="C31" s="44"/>
      <c r="D31" s="44"/>
      <c r="E31" s="44"/>
      <c r="F31" s="48" t="s">
        <v>46</v>
      </c>
      <c r="G31" s="44"/>
      <c r="H31" s="44"/>
      <c r="I31" s="140" t="s">
        <v>45</v>
      </c>
      <c r="J31" s="48" t="s">
        <v>47</v>
      </c>
      <c r="K31" s="47"/>
    </row>
    <row r="32" spans="2:11" s="1" customFormat="1" ht="14.45" customHeight="1">
      <c r="B32" s="43"/>
      <c r="C32" s="44"/>
      <c r="D32" s="51" t="s">
        <v>48</v>
      </c>
      <c r="E32" s="51" t="s">
        <v>49</v>
      </c>
      <c r="F32" s="141">
        <f>ROUND(SUM(BE83:BE85), 2)</f>
        <v>0</v>
      </c>
      <c r="G32" s="44"/>
      <c r="H32" s="44"/>
      <c r="I32" s="142">
        <v>0.21</v>
      </c>
      <c r="J32" s="141">
        <f>ROUND(ROUND((SUM(BE83:BE85)), 2)*I32, 2)</f>
        <v>0</v>
      </c>
      <c r="K32" s="47"/>
    </row>
    <row r="33" spans="2:11" s="1" customFormat="1" ht="14.45" customHeight="1">
      <c r="B33" s="43"/>
      <c r="C33" s="44"/>
      <c r="D33" s="44"/>
      <c r="E33" s="51" t="s">
        <v>50</v>
      </c>
      <c r="F33" s="141">
        <f>ROUND(SUM(BF83:BF85), 2)</f>
        <v>0</v>
      </c>
      <c r="G33" s="44"/>
      <c r="H33" s="44"/>
      <c r="I33" s="142">
        <v>0.15</v>
      </c>
      <c r="J33" s="141">
        <f>ROUND(ROUND((SUM(BF83:BF85)), 2)*I33, 2)</f>
        <v>0</v>
      </c>
      <c r="K33" s="47"/>
    </row>
    <row r="34" spans="2:11" s="1" customFormat="1" ht="14.45" hidden="1" customHeight="1">
      <c r="B34" s="43"/>
      <c r="C34" s="44"/>
      <c r="D34" s="44"/>
      <c r="E34" s="51" t="s">
        <v>51</v>
      </c>
      <c r="F34" s="141">
        <f>ROUND(SUM(BG83:BG85), 2)</f>
        <v>0</v>
      </c>
      <c r="G34" s="44"/>
      <c r="H34" s="44"/>
      <c r="I34" s="142">
        <v>0.21</v>
      </c>
      <c r="J34" s="141">
        <v>0</v>
      </c>
      <c r="K34" s="47"/>
    </row>
    <row r="35" spans="2:11" s="1" customFormat="1" ht="14.45" hidden="1" customHeight="1">
      <c r="B35" s="43"/>
      <c r="C35" s="44"/>
      <c r="D35" s="44"/>
      <c r="E35" s="51" t="s">
        <v>52</v>
      </c>
      <c r="F35" s="141">
        <f>ROUND(SUM(BH83:BH85), 2)</f>
        <v>0</v>
      </c>
      <c r="G35" s="44"/>
      <c r="H35" s="44"/>
      <c r="I35" s="142">
        <v>0.15</v>
      </c>
      <c r="J35" s="141"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53</v>
      </c>
      <c r="F36" s="141">
        <f>ROUND(SUM(BI83:BI85), 2)</f>
        <v>0</v>
      </c>
      <c r="G36" s="44"/>
      <c r="H36" s="44"/>
      <c r="I36" s="142">
        <v>0</v>
      </c>
      <c r="J36" s="141">
        <v>0</v>
      </c>
      <c r="K36" s="47"/>
    </row>
    <row r="37" spans="2:11" s="1" customFormat="1" ht="6.95" customHeight="1">
      <c r="B37" s="43"/>
      <c r="C37" s="44"/>
      <c r="D37" s="44"/>
      <c r="E37" s="44"/>
      <c r="F37" s="44"/>
      <c r="G37" s="44"/>
      <c r="H37" s="44"/>
      <c r="I37" s="129"/>
      <c r="J37" s="44"/>
      <c r="K37" s="47"/>
    </row>
    <row r="38" spans="2:11" s="1" customFormat="1" ht="25.35" customHeight="1">
      <c r="B38" s="43"/>
      <c r="C38" s="143"/>
      <c r="D38" s="144" t="s">
        <v>54</v>
      </c>
      <c r="E38" s="81"/>
      <c r="F38" s="81"/>
      <c r="G38" s="145" t="s">
        <v>55</v>
      </c>
      <c r="H38" s="146" t="s">
        <v>56</v>
      </c>
      <c r="I38" s="147"/>
      <c r="J38" s="148">
        <f>SUM(J29:J36)</f>
        <v>0</v>
      </c>
      <c r="K38" s="149"/>
    </row>
    <row r="39" spans="2:11" s="1" customFormat="1" ht="14.45" customHeight="1">
      <c r="B39" s="58"/>
      <c r="C39" s="59"/>
      <c r="D39" s="59"/>
      <c r="E39" s="59"/>
      <c r="F39" s="59"/>
      <c r="G39" s="59"/>
      <c r="H39" s="59"/>
      <c r="I39" s="150"/>
      <c r="J39" s="59"/>
      <c r="K39" s="60"/>
    </row>
    <row r="43" spans="2:11" s="1" customFormat="1" ht="6.95" customHeight="1">
      <c r="B43" s="151"/>
      <c r="C43" s="152"/>
      <c r="D43" s="152"/>
      <c r="E43" s="152"/>
      <c r="F43" s="152"/>
      <c r="G43" s="152"/>
      <c r="H43" s="152"/>
      <c r="I43" s="153"/>
      <c r="J43" s="152"/>
      <c r="K43" s="154"/>
    </row>
    <row r="44" spans="2:11" s="1" customFormat="1" ht="36.950000000000003" customHeight="1">
      <c r="B44" s="43"/>
      <c r="C44" s="31" t="s">
        <v>151</v>
      </c>
      <c r="D44" s="44"/>
      <c r="E44" s="44"/>
      <c r="F44" s="44"/>
      <c r="G44" s="44"/>
      <c r="H44" s="44"/>
      <c r="I44" s="129"/>
      <c r="J44" s="44"/>
      <c r="K44" s="47"/>
    </row>
    <row r="45" spans="2:11" s="1" customFormat="1" ht="6.95" customHeight="1">
      <c r="B45" s="43"/>
      <c r="C45" s="44"/>
      <c r="D45" s="44"/>
      <c r="E45" s="44"/>
      <c r="F45" s="44"/>
      <c r="G45" s="44"/>
      <c r="H45" s="44"/>
      <c r="I45" s="129"/>
      <c r="J45" s="44"/>
      <c r="K45" s="47"/>
    </row>
    <row r="46" spans="2:11" s="1" customFormat="1" ht="14.45" customHeight="1">
      <c r="B46" s="43"/>
      <c r="C46" s="38" t="s">
        <v>18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22.5" customHeight="1">
      <c r="B47" s="43"/>
      <c r="C47" s="44"/>
      <c r="D47" s="44"/>
      <c r="E47" s="415" t="str">
        <f>E7</f>
        <v>Jednotka NIP a DIOP v budově D2</v>
      </c>
      <c r="F47" s="416"/>
      <c r="G47" s="416"/>
      <c r="H47" s="416"/>
      <c r="I47" s="129"/>
      <c r="J47" s="44"/>
      <c r="K47" s="47"/>
    </row>
    <row r="48" spans="2:11">
      <c r="B48" s="29"/>
      <c r="C48" s="38" t="s">
        <v>149</v>
      </c>
      <c r="D48" s="30"/>
      <c r="E48" s="30"/>
      <c r="F48" s="30"/>
      <c r="G48" s="30"/>
      <c r="H48" s="30"/>
      <c r="I48" s="128"/>
      <c r="J48" s="30"/>
      <c r="K48" s="32"/>
    </row>
    <row r="49" spans="2:47" s="1" customFormat="1" ht="22.5" customHeight="1">
      <c r="B49" s="43"/>
      <c r="C49" s="44"/>
      <c r="D49" s="44"/>
      <c r="E49" s="415" t="s">
        <v>240</v>
      </c>
      <c r="F49" s="418"/>
      <c r="G49" s="418"/>
      <c r="H49" s="418"/>
      <c r="I49" s="129"/>
      <c r="J49" s="44"/>
      <c r="K49" s="47"/>
    </row>
    <row r="50" spans="2:47" s="1" customFormat="1" ht="14.45" customHeight="1">
      <c r="B50" s="43"/>
      <c r="C50" s="38" t="s">
        <v>241</v>
      </c>
      <c r="D50" s="44"/>
      <c r="E50" s="44"/>
      <c r="F50" s="44"/>
      <c r="G50" s="44"/>
      <c r="H50" s="44"/>
      <c r="I50" s="129"/>
      <c r="J50" s="44"/>
      <c r="K50" s="47"/>
    </row>
    <row r="51" spans="2:47" s="1" customFormat="1" ht="23.25" customHeight="1">
      <c r="B51" s="43"/>
      <c r="C51" s="44"/>
      <c r="D51" s="44"/>
      <c r="E51" s="417" t="str">
        <f>E11</f>
        <v>D.1.2 - Stavebně konstrukční řešení</v>
      </c>
      <c r="F51" s="418"/>
      <c r="G51" s="418"/>
      <c r="H51" s="418"/>
      <c r="I51" s="129"/>
      <c r="J51" s="44"/>
      <c r="K51" s="47"/>
    </row>
    <row r="52" spans="2:47" s="1" customFormat="1" ht="6.95" customHeight="1">
      <c r="B52" s="43"/>
      <c r="C52" s="44"/>
      <c r="D52" s="44"/>
      <c r="E52" s="44"/>
      <c r="F52" s="44"/>
      <c r="G52" s="44"/>
      <c r="H52" s="44"/>
      <c r="I52" s="129"/>
      <c r="J52" s="44"/>
      <c r="K52" s="47"/>
    </row>
    <row r="53" spans="2:47" s="1" customFormat="1" ht="18" customHeight="1">
      <c r="B53" s="43"/>
      <c r="C53" s="38" t="s">
        <v>24</v>
      </c>
      <c r="D53" s="44"/>
      <c r="E53" s="44"/>
      <c r="F53" s="36" t="str">
        <f>F14</f>
        <v>Olomouc</v>
      </c>
      <c r="G53" s="44"/>
      <c r="H53" s="44"/>
      <c r="I53" s="130" t="s">
        <v>26</v>
      </c>
      <c r="J53" s="131" t="str">
        <f>IF(J14="","",J14)</f>
        <v>14. 11. 2017</v>
      </c>
      <c r="K53" s="47"/>
    </row>
    <row r="54" spans="2:47" s="1" customFormat="1" ht="6.95" customHeight="1">
      <c r="B54" s="43"/>
      <c r="C54" s="44"/>
      <c r="D54" s="44"/>
      <c r="E54" s="44"/>
      <c r="F54" s="44"/>
      <c r="G54" s="44"/>
      <c r="H54" s="44"/>
      <c r="I54" s="129"/>
      <c r="J54" s="44"/>
      <c r="K54" s="47"/>
    </row>
    <row r="55" spans="2:47" s="1" customFormat="1">
      <c r="B55" s="43"/>
      <c r="C55" s="38" t="s">
        <v>32</v>
      </c>
      <c r="D55" s="44"/>
      <c r="E55" s="44"/>
      <c r="F55" s="36" t="str">
        <f>E17</f>
        <v>Fakultní nemocnice Olomouc, příspěvková organizace</v>
      </c>
      <c r="G55" s="44"/>
      <c r="H55" s="44"/>
      <c r="I55" s="130" t="s">
        <v>39</v>
      </c>
      <c r="J55" s="36" t="str">
        <f>E23</f>
        <v>PPS KANIA</v>
      </c>
      <c r="K55" s="47"/>
    </row>
    <row r="56" spans="2:47" s="1" customFormat="1" ht="14.45" customHeight="1">
      <c r="B56" s="43"/>
      <c r="C56" s="38" t="s">
        <v>37</v>
      </c>
      <c r="D56" s="44"/>
      <c r="E56" s="44"/>
      <c r="F56" s="36" t="str">
        <f>IF(E20="","",E20)</f>
        <v/>
      </c>
      <c r="G56" s="44"/>
      <c r="H56" s="44"/>
      <c r="I56" s="129"/>
      <c r="J56" s="44"/>
      <c r="K56" s="47"/>
    </row>
    <row r="57" spans="2:47" s="1" customFormat="1" ht="10.35" customHeight="1">
      <c r="B57" s="43"/>
      <c r="C57" s="44"/>
      <c r="D57" s="44"/>
      <c r="E57" s="44"/>
      <c r="F57" s="44"/>
      <c r="G57" s="44"/>
      <c r="H57" s="44"/>
      <c r="I57" s="129"/>
      <c r="J57" s="44"/>
      <c r="K57" s="47"/>
    </row>
    <row r="58" spans="2:47" s="1" customFormat="1" ht="29.25" customHeight="1">
      <c r="B58" s="43"/>
      <c r="C58" s="155" t="s">
        <v>152</v>
      </c>
      <c r="D58" s="143"/>
      <c r="E58" s="143"/>
      <c r="F58" s="143"/>
      <c r="G58" s="143"/>
      <c r="H58" s="143"/>
      <c r="I58" s="156"/>
      <c r="J58" s="157" t="s">
        <v>153</v>
      </c>
      <c r="K58" s="158"/>
    </row>
    <row r="59" spans="2:47" s="1" customFormat="1" ht="10.35" customHeight="1">
      <c r="B59" s="43"/>
      <c r="C59" s="44"/>
      <c r="D59" s="44"/>
      <c r="E59" s="44"/>
      <c r="F59" s="44"/>
      <c r="G59" s="44"/>
      <c r="H59" s="44"/>
      <c r="I59" s="129"/>
      <c r="J59" s="44"/>
      <c r="K59" s="47"/>
    </row>
    <row r="60" spans="2:47" s="1" customFormat="1" ht="29.25" customHeight="1">
      <c r="B60" s="43"/>
      <c r="C60" s="159" t="s">
        <v>154</v>
      </c>
      <c r="D60" s="44"/>
      <c r="E60" s="44"/>
      <c r="F60" s="44"/>
      <c r="G60" s="44"/>
      <c r="H60" s="44"/>
      <c r="I60" s="129"/>
      <c r="J60" s="139">
        <f>J83</f>
        <v>0</v>
      </c>
      <c r="K60" s="47"/>
      <c r="AU60" s="25" t="s">
        <v>155</v>
      </c>
    </row>
    <row r="61" spans="2:47" s="8" customFormat="1" ht="24.95" customHeight="1">
      <c r="B61" s="160"/>
      <c r="C61" s="161"/>
      <c r="D61" s="162" t="s">
        <v>243</v>
      </c>
      <c r="E61" s="163"/>
      <c r="F61" s="163"/>
      <c r="G61" s="163"/>
      <c r="H61" s="163"/>
      <c r="I61" s="164"/>
      <c r="J61" s="165">
        <f>J84</f>
        <v>0</v>
      </c>
      <c r="K61" s="166"/>
    </row>
    <row r="62" spans="2:47" s="1" customFormat="1" ht="21.75" customHeight="1">
      <c r="B62" s="43"/>
      <c r="C62" s="44"/>
      <c r="D62" s="44"/>
      <c r="E62" s="44"/>
      <c r="F62" s="44"/>
      <c r="G62" s="44"/>
      <c r="H62" s="44"/>
      <c r="I62" s="129"/>
      <c r="J62" s="44"/>
      <c r="K62" s="47"/>
    </row>
    <row r="63" spans="2:47" s="1" customFormat="1" ht="6.95" customHeight="1">
      <c r="B63" s="58"/>
      <c r="C63" s="59"/>
      <c r="D63" s="59"/>
      <c r="E63" s="59"/>
      <c r="F63" s="59"/>
      <c r="G63" s="59"/>
      <c r="H63" s="59"/>
      <c r="I63" s="150"/>
      <c r="J63" s="59"/>
      <c r="K63" s="60"/>
    </row>
    <row r="67" spans="2:12" s="1" customFormat="1" ht="6.95" customHeight="1">
      <c r="B67" s="61"/>
      <c r="C67" s="62"/>
      <c r="D67" s="62"/>
      <c r="E67" s="62"/>
      <c r="F67" s="62"/>
      <c r="G67" s="62"/>
      <c r="H67" s="62"/>
      <c r="I67" s="153"/>
      <c r="J67" s="62"/>
      <c r="K67" s="62"/>
      <c r="L67" s="63"/>
    </row>
    <row r="68" spans="2:12" s="1" customFormat="1" ht="36.950000000000003" customHeight="1">
      <c r="B68" s="43"/>
      <c r="C68" s="64" t="s">
        <v>163</v>
      </c>
      <c r="D68" s="65"/>
      <c r="E68" s="65"/>
      <c r="F68" s="65"/>
      <c r="G68" s="65"/>
      <c r="H68" s="65"/>
      <c r="I68" s="174"/>
      <c r="J68" s="65"/>
      <c r="K68" s="65"/>
      <c r="L68" s="63"/>
    </row>
    <row r="69" spans="2:12" s="1" customFormat="1" ht="6.95" customHeight="1">
      <c r="B69" s="43"/>
      <c r="C69" s="65"/>
      <c r="D69" s="65"/>
      <c r="E69" s="65"/>
      <c r="F69" s="65"/>
      <c r="G69" s="65"/>
      <c r="H69" s="65"/>
      <c r="I69" s="174"/>
      <c r="J69" s="65"/>
      <c r="K69" s="65"/>
      <c r="L69" s="63"/>
    </row>
    <row r="70" spans="2:12" s="1" customFormat="1" ht="14.45" customHeight="1">
      <c r="B70" s="43"/>
      <c r="C70" s="67" t="s">
        <v>18</v>
      </c>
      <c r="D70" s="65"/>
      <c r="E70" s="65"/>
      <c r="F70" s="65"/>
      <c r="G70" s="65"/>
      <c r="H70" s="65"/>
      <c r="I70" s="174"/>
      <c r="J70" s="65"/>
      <c r="K70" s="65"/>
      <c r="L70" s="63"/>
    </row>
    <row r="71" spans="2:12" s="1" customFormat="1" ht="22.5" customHeight="1">
      <c r="B71" s="43"/>
      <c r="C71" s="65"/>
      <c r="D71" s="65"/>
      <c r="E71" s="419" t="str">
        <f>E7</f>
        <v>Jednotka NIP a DIOP v budově D2</v>
      </c>
      <c r="F71" s="420"/>
      <c r="G71" s="420"/>
      <c r="H71" s="420"/>
      <c r="I71" s="174"/>
      <c r="J71" s="65"/>
      <c r="K71" s="65"/>
      <c r="L71" s="63"/>
    </row>
    <row r="72" spans="2:12">
      <c r="B72" s="29"/>
      <c r="C72" s="67" t="s">
        <v>149</v>
      </c>
      <c r="D72" s="224"/>
      <c r="E72" s="224"/>
      <c r="F72" s="224"/>
      <c r="G72" s="224"/>
      <c r="H72" s="224"/>
      <c r="J72" s="224"/>
      <c r="K72" s="224"/>
      <c r="L72" s="225"/>
    </row>
    <row r="73" spans="2:12" s="1" customFormat="1" ht="22.5" customHeight="1">
      <c r="B73" s="43"/>
      <c r="C73" s="65"/>
      <c r="D73" s="65"/>
      <c r="E73" s="419" t="s">
        <v>240</v>
      </c>
      <c r="F73" s="421"/>
      <c r="G73" s="421"/>
      <c r="H73" s="421"/>
      <c r="I73" s="174"/>
      <c r="J73" s="65"/>
      <c r="K73" s="65"/>
      <c r="L73" s="63"/>
    </row>
    <row r="74" spans="2:12" s="1" customFormat="1" ht="14.45" customHeight="1">
      <c r="B74" s="43"/>
      <c r="C74" s="67" t="s">
        <v>241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3.25" customHeight="1">
      <c r="B75" s="43"/>
      <c r="C75" s="65"/>
      <c r="D75" s="65"/>
      <c r="E75" s="390" t="str">
        <f>E11</f>
        <v>D.1.2 - Stavebně konstrukční řešení</v>
      </c>
      <c r="F75" s="421"/>
      <c r="G75" s="421"/>
      <c r="H75" s="421"/>
      <c r="I75" s="174"/>
      <c r="J75" s="65"/>
      <c r="K75" s="65"/>
      <c r="L75" s="63"/>
    </row>
    <row r="76" spans="2:12" s="1" customFormat="1" ht="6.95" customHeight="1">
      <c r="B76" s="43"/>
      <c r="C76" s="65"/>
      <c r="D76" s="65"/>
      <c r="E76" s="65"/>
      <c r="F76" s="65"/>
      <c r="G76" s="65"/>
      <c r="H76" s="65"/>
      <c r="I76" s="174"/>
      <c r="J76" s="65"/>
      <c r="K76" s="65"/>
      <c r="L76" s="63"/>
    </row>
    <row r="77" spans="2:12" s="1" customFormat="1" ht="18" customHeight="1">
      <c r="B77" s="43"/>
      <c r="C77" s="67" t="s">
        <v>24</v>
      </c>
      <c r="D77" s="65"/>
      <c r="E77" s="65"/>
      <c r="F77" s="175" t="str">
        <f>F14</f>
        <v>Olomouc</v>
      </c>
      <c r="G77" s="65"/>
      <c r="H77" s="65"/>
      <c r="I77" s="176" t="s">
        <v>26</v>
      </c>
      <c r="J77" s="75" t="str">
        <f>IF(J14="","",J14)</f>
        <v>14. 11. 2017</v>
      </c>
      <c r="K77" s="65"/>
      <c r="L77" s="63"/>
    </row>
    <row r="78" spans="2:12" s="1" customFormat="1" ht="6.95" customHeight="1">
      <c r="B78" s="43"/>
      <c r="C78" s="65"/>
      <c r="D78" s="65"/>
      <c r="E78" s="65"/>
      <c r="F78" s="65"/>
      <c r="G78" s="65"/>
      <c r="H78" s="65"/>
      <c r="I78" s="174"/>
      <c r="J78" s="65"/>
      <c r="K78" s="65"/>
      <c r="L78" s="63"/>
    </row>
    <row r="79" spans="2:12" s="1" customFormat="1">
      <c r="B79" s="43"/>
      <c r="C79" s="67" t="s">
        <v>32</v>
      </c>
      <c r="D79" s="65"/>
      <c r="E79" s="65"/>
      <c r="F79" s="175" t="str">
        <f>E17</f>
        <v>Fakultní nemocnice Olomouc, příspěvková organizace</v>
      </c>
      <c r="G79" s="65"/>
      <c r="H79" s="65"/>
      <c r="I79" s="176" t="s">
        <v>39</v>
      </c>
      <c r="J79" s="175" t="str">
        <f>E23</f>
        <v>PPS KANIA</v>
      </c>
      <c r="K79" s="65"/>
      <c r="L79" s="63"/>
    </row>
    <row r="80" spans="2:12" s="1" customFormat="1" ht="14.45" customHeight="1">
      <c r="B80" s="43"/>
      <c r="C80" s="67" t="s">
        <v>37</v>
      </c>
      <c r="D80" s="65"/>
      <c r="E80" s="65"/>
      <c r="F80" s="175" t="str">
        <f>IF(E20="","",E20)</f>
        <v/>
      </c>
      <c r="G80" s="65"/>
      <c r="H80" s="65"/>
      <c r="I80" s="174"/>
      <c r="J80" s="65"/>
      <c r="K80" s="65"/>
      <c r="L80" s="63"/>
    </row>
    <row r="81" spans="2:65" s="1" customFormat="1" ht="10.35" customHeight="1">
      <c r="B81" s="43"/>
      <c r="C81" s="65"/>
      <c r="D81" s="65"/>
      <c r="E81" s="65"/>
      <c r="F81" s="65"/>
      <c r="G81" s="65"/>
      <c r="H81" s="65"/>
      <c r="I81" s="174"/>
      <c r="J81" s="65"/>
      <c r="K81" s="65"/>
      <c r="L81" s="63"/>
    </row>
    <row r="82" spans="2:65" s="10" customFormat="1" ht="29.25" customHeight="1">
      <c r="B82" s="177"/>
      <c r="C82" s="178" t="s">
        <v>164</v>
      </c>
      <c r="D82" s="179" t="s">
        <v>63</v>
      </c>
      <c r="E82" s="179" t="s">
        <v>59</v>
      </c>
      <c r="F82" s="179" t="s">
        <v>165</v>
      </c>
      <c r="G82" s="179" t="s">
        <v>166</v>
      </c>
      <c r="H82" s="179" t="s">
        <v>167</v>
      </c>
      <c r="I82" s="180" t="s">
        <v>168</v>
      </c>
      <c r="J82" s="179" t="s">
        <v>153</v>
      </c>
      <c r="K82" s="181" t="s">
        <v>169</v>
      </c>
      <c r="L82" s="182"/>
      <c r="M82" s="83" t="s">
        <v>170</v>
      </c>
      <c r="N82" s="84" t="s">
        <v>48</v>
      </c>
      <c r="O82" s="84" t="s">
        <v>171</v>
      </c>
      <c r="P82" s="84" t="s">
        <v>172</v>
      </c>
      <c r="Q82" s="84" t="s">
        <v>173</v>
      </c>
      <c r="R82" s="84" t="s">
        <v>174</v>
      </c>
      <c r="S82" s="84" t="s">
        <v>175</v>
      </c>
      <c r="T82" s="85" t="s">
        <v>176</v>
      </c>
    </row>
    <row r="83" spans="2:65" s="1" customFormat="1" ht="29.25" customHeight="1">
      <c r="B83" s="43"/>
      <c r="C83" s="89" t="s">
        <v>154</v>
      </c>
      <c r="D83" s="65"/>
      <c r="E83" s="65"/>
      <c r="F83" s="65"/>
      <c r="G83" s="65"/>
      <c r="H83" s="65"/>
      <c r="I83" s="174"/>
      <c r="J83" s="183">
        <f>BK83</f>
        <v>0</v>
      </c>
      <c r="K83" s="65"/>
      <c r="L83" s="63"/>
      <c r="M83" s="86"/>
      <c r="N83" s="87"/>
      <c r="O83" s="87"/>
      <c r="P83" s="184">
        <f>P84</f>
        <v>0</v>
      </c>
      <c r="Q83" s="87"/>
      <c r="R83" s="184">
        <f>R84</f>
        <v>0</v>
      </c>
      <c r="S83" s="87"/>
      <c r="T83" s="185">
        <f>T84</f>
        <v>0</v>
      </c>
      <c r="AT83" s="25" t="s">
        <v>77</v>
      </c>
      <c r="AU83" s="25" t="s">
        <v>155</v>
      </c>
      <c r="BK83" s="186">
        <f>BK84</f>
        <v>0</v>
      </c>
    </row>
    <row r="84" spans="2:65" s="11" customFormat="1" ht="37.35" customHeight="1">
      <c r="B84" s="187"/>
      <c r="C84" s="188"/>
      <c r="D84" s="201" t="s">
        <v>77</v>
      </c>
      <c r="E84" s="286" t="s">
        <v>267</v>
      </c>
      <c r="F84" s="286" t="s">
        <v>268</v>
      </c>
      <c r="G84" s="188"/>
      <c r="H84" s="188"/>
      <c r="I84" s="191"/>
      <c r="J84" s="287">
        <f>BK84</f>
        <v>0</v>
      </c>
      <c r="K84" s="188"/>
      <c r="L84" s="193"/>
      <c r="M84" s="194"/>
      <c r="N84" s="195"/>
      <c r="O84" s="195"/>
      <c r="P84" s="196">
        <f>P85</f>
        <v>0</v>
      </c>
      <c r="Q84" s="195"/>
      <c r="R84" s="196">
        <f>R85</f>
        <v>0</v>
      </c>
      <c r="S84" s="195"/>
      <c r="T84" s="197">
        <f>T85</f>
        <v>0</v>
      </c>
      <c r="AR84" s="198" t="s">
        <v>86</v>
      </c>
      <c r="AT84" s="199" t="s">
        <v>77</v>
      </c>
      <c r="AU84" s="199" t="s">
        <v>78</v>
      </c>
      <c r="AY84" s="198" t="s">
        <v>179</v>
      </c>
      <c r="BK84" s="200">
        <f>BK85</f>
        <v>0</v>
      </c>
    </row>
    <row r="85" spans="2:65" s="1" customFormat="1" ht="22.5" customHeight="1">
      <c r="B85" s="43"/>
      <c r="C85" s="204" t="s">
        <v>86</v>
      </c>
      <c r="D85" s="204" t="s">
        <v>182</v>
      </c>
      <c r="E85" s="205" t="s">
        <v>267</v>
      </c>
      <c r="F85" s="206" t="s">
        <v>1372</v>
      </c>
      <c r="G85" s="207" t="s">
        <v>34</v>
      </c>
      <c r="H85" s="208">
        <v>0</v>
      </c>
      <c r="I85" s="209"/>
      <c r="J85" s="210">
        <f>ROUND(I85*H85,2)</f>
        <v>0</v>
      </c>
      <c r="K85" s="206" t="s">
        <v>34</v>
      </c>
      <c r="L85" s="63"/>
      <c r="M85" s="211" t="s">
        <v>34</v>
      </c>
      <c r="N85" s="288" t="s">
        <v>49</v>
      </c>
      <c r="O85" s="222"/>
      <c r="P85" s="289">
        <f>O85*H85</f>
        <v>0</v>
      </c>
      <c r="Q85" s="289">
        <v>0</v>
      </c>
      <c r="R85" s="289">
        <f>Q85*H85</f>
        <v>0</v>
      </c>
      <c r="S85" s="289">
        <v>0</v>
      </c>
      <c r="T85" s="290">
        <f>S85*H85</f>
        <v>0</v>
      </c>
      <c r="AR85" s="25" t="s">
        <v>203</v>
      </c>
      <c r="AT85" s="25" t="s">
        <v>182</v>
      </c>
      <c r="AU85" s="25" t="s">
        <v>86</v>
      </c>
      <c r="AY85" s="25" t="s">
        <v>179</v>
      </c>
      <c r="BE85" s="215">
        <f>IF(N85="základní",J85,0)</f>
        <v>0</v>
      </c>
      <c r="BF85" s="215">
        <f>IF(N85="snížená",J85,0)</f>
        <v>0</v>
      </c>
      <c r="BG85" s="215">
        <f>IF(N85="zákl. přenesená",J85,0)</f>
        <v>0</v>
      </c>
      <c r="BH85" s="215">
        <f>IF(N85="sníž. přenesená",J85,0)</f>
        <v>0</v>
      </c>
      <c r="BI85" s="215">
        <f>IF(N85="nulová",J85,0)</f>
        <v>0</v>
      </c>
      <c r="BJ85" s="25" t="s">
        <v>86</v>
      </c>
      <c r="BK85" s="215">
        <f>ROUND(I85*H85,2)</f>
        <v>0</v>
      </c>
      <c r="BL85" s="25" t="s">
        <v>203</v>
      </c>
      <c r="BM85" s="25" t="s">
        <v>1373</v>
      </c>
    </row>
    <row r="86" spans="2:65" s="1" customFormat="1" ht="6.95" customHeight="1">
      <c r="B86" s="58"/>
      <c r="C86" s="59"/>
      <c r="D86" s="59"/>
      <c r="E86" s="59"/>
      <c r="F86" s="59"/>
      <c r="G86" s="59"/>
      <c r="H86" s="59"/>
      <c r="I86" s="150"/>
      <c r="J86" s="59"/>
      <c r="K86" s="59"/>
      <c r="L86" s="63"/>
    </row>
  </sheetData>
  <sheetProtection algorithmName="SHA-512" hashValue="q+afWt9KcfEObVAFWURRZFNOG2TnLTiVW05i5G1k9uQir+ceIyvrZWcLO9phjNCEaHOwlPbCfePcX5qgxIwiXQ==" saltValue="ljMAUFcP2jeM2sCMWwqfUg==" spinCount="100000" sheet="1" objects="1" scenarios="1" formatCells="0" formatColumns="0" formatRows="0" sort="0" autoFilter="0"/>
  <autoFilter ref="C82:K85"/>
  <mergeCells count="12">
    <mergeCell ref="G1:H1"/>
    <mergeCell ref="L2:V2"/>
    <mergeCell ref="E49:H49"/>
    <mergeCell ref="E51:H51"/>
    <mergeCell ref="E71:H71"/>
    <mergeCell ref="E73:H73"/>
    <mergeCell ref="E75:H75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2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6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103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s="1" customFormat="1" ht="22.5" customHeight="1">
      <c r="B9" s="43"/>
      <c r="C9" s="44"/>
      <c r="D9" s="44"/>
      <c r="E9" s="415" t="s">
        <v>240</v>
      </c>
      <c r="F9" s="418"/>
      <c r="G9" s="418"/>
      <c r="H9" s="418"/>
      <c r="I9" s="129"/>
      <c r="J9" s="44"/>
      <c r="K9" s="47"/>
    </row>
    <row r="10" spans="1:70" s="1" customFormat="1">
      <c r="B10" s="43"/>
      <c r="C10" s="44"/>
      <c r="D10" s="38" t="s">
        <v>241</v>
      </c>
      <c r="E10" s="44"/>
      <c r="F10" s="44"/>
      <c r="G10" s="44"/>
      <c r="H10" s="44"/>
      <c r="I10" s="129"/>
      <c r="J10" s="44"/>
      <c r="K10" s="47"/>
    </row>
    <row r="11" spans="1:70" s="1" customFormat="1" ht="36.950000000000003" customHeight="1">
      <c r="B11" s="43"/>
      <c r="C11" s="44"/>
      <c r="D11" s="44"/>
      <c r="E11" s="417" t="s">
        <v>1374</v>
      </c>
      <c r="F11" s="418"/>
      <c r="G11" s="418"/>
      <c r="H11" s="418"/>
      <c r="I11" s="129"/>
      <c r="J11" s="44"/>
      <c r="K11" s="47"/>
    </row>
    <row r="12" spans="1:70" s="1" customFormat="1" ht="13.5">
      <c r="B12" s="43"/>
      <c r="C12" s="44"/>
      <c r="D12" s="44"/>
      <c r="E12" s="44"/>
      <c r="F12" s="44"/>
      <c r="G12" s="44"/>
      <c r="H12" s="44"/>
      <c r="I12" s="129"/>
      <c r="J12" s="44"/>
      <c r="K12" s="47"/>
    </row>
    <row r="13" spans="1:70" s="1" customFormat="1" ht="14.45" customHeight="1">
      <c r="B13" s="43"/>
      <c r="C13" s="44"/>
      <c r="D13" s="38" t="s">
        <v>20</v>
      </c>
      <c r="E13" s="44"/>
      <c r="F13" s="36" t="s">
        <v>21</v>
      </c>
      <c r="G13" s="44"/>
      <c r="H13" s="44"/>
      <c r="I13" s="130" t="s">
        <v>22</v>
      </c>
      <c r="J13" s="36" t="s">
        <v>34</v>
      </c>
      <c r="K13" s="47"/>
    </row>
    <row r="14" spans="1:70" s="1" customFormat="1" ht="14.45" customHeight="1">
      <c r="B14" s="43"/>
      <c r="C14" s="44"/>
      <c r="D14" s="38" t="s">
        <v>24</v>
      </c>
      <c r="E14" s="44"/>
      <c r="F14" s="36" t="s">
        <v>25</v>
      </c>
      <c r="G14" s="44"/>
      <c r="H14" s="44"/>
      <c r="I14" s="130" t="s">
        <v>26</v>
      </c>
      <c r="J14" s="131" t="str">
        <f>'Rekapitulace stavby'!AN8</f>
        <v>14. 11. 2017</v>
      </c>
      <c r="K14" s="47"/>
    </row>
    <row r="15" spans="1:70" s="1" customFormat="1" ht="10.9" customHeight="1">
      <c r="B15" s="43"/>
      <c r="C15" s="44"/>
      <c r="D15" s="44"/>
      <c r="E15" s="44"/>
      <c r="F15" s="44"/>
      <c r="G15" s="44"/>
      <c r="H15" s="44"/>
      <c r="I15" s="129"/>
      <c r="J15" s="44"/>
      <c r="K15" s="47"/>
    </row>
    <row r="16" spans="1:70" s="1" customFormat="1" ht="14.45" customHeight="1">
      <c r="B16" s="43"/>
      <c r="C16" s="44"/>
      <c r="D16" s="38" t="s">
        <v>32</v>
      </c>
      <c r="E16" s="44"/>
      <c r="F16" s="44"/>
      <c r="G16" s="44"/>
      <c r="H16" s="44"/>
      <c r="I16" s="130" t="s">
        <v>33</v>
      </c>
      <c r="J16" s="36" t="s">
        <v>34</v>
      </c>
      <c r="K16" s="47"/>
    </row>
    <row r="17" spans="2:11" s="1" customFormat="1" ht="18" customHeight="1">
      <c r="B17" s="43"/>
      <c r="C17" s="44"/>
      <c r="D17" s="44"/>
      <c r="E17" s="36" t="s">
        <v>35</v>
      </c>
      <c r="F17" s="44"/>
      <c r="G17" s="44"/>
      <c r="H17" s="44"/>
      <c r="I17" s="130" t="s">
        <v>36</v>
      </c>
      <c r="J17" s="36" t="s">
        <v>34</v>
      </c>
      <c r="K17" s="47"/>
    </row>
    <row r="18" spans="2:11" s="1" customFormat="1" ht="6.95" customHeight="1">
      <c r="B18" s="43"/>
      <c r="C18" s="44"/>
      <c r="D18" s="44"/>
      <c r="E18" s="44"/>
      <c r="F18" s="44"/>
      <c r="G18" s="44"/>
      <c r="H18" s="44"/>
      <c r="I18" s="129"/>
      <c r="J18" s="44"/>
      <c r="K18" s="47"/>
    </row>
    <row r="19" spans="2:11" s="1" customFormat="1" ht="14.45" customHeight="1">
      <c r="B19" s="43"/>
      <c r="C19" s="44"/>
      <c r="D19" s="38" t="s">
        <v>37</v>
      </c>
      <c r="E19" s="44"/>
      <c r="F19" s="44"/>
      <c r="G19" s="44"/>
      <c r="H19" s="44"/>
      <c r="I19" s="130" t="s">
        <v>33</v>
      </c>
      <c r="J19" s="36" t="str">
        <f>IF('Rekapitulace stavby'!AN13="Vyplň údaj","",IF('Rekapitulace stavby'!AN13="","",'Rekapitulace stavby'!AN13))</f>
        <v/>
      </c>
      <c r="K19" s="47"/>
    </row>
    <row r="20" spans="2:11" s="1" customFormat="1" ht="18" customHeight="1">
      <c r="B20" s="43"/>
      <c r="C20" s="44"/>
      <c r="D20" s="44"/>
      <c r="E20" s="36" t="str">
        <f>IF('Rekapitulace stavby'!E14="Vyplň údaj","",IF('Rekapitulace stavby'!E14="","",'Rekapitulace stavby'!E14))</f>
        <v/>
      </c>
      <c r="F20" s="44"/>
      <c r="G20" s="44"/>
      <c r="H20" s="44"/>
      <c r="I20" s="130" t="s">
        <v>36</v>
      </c>
      <c r="J20" s="36" t="str">
        <f>IF('Rekapitulace stavby'!AN14="Vyplň údaj","",IF('Rekapitulace stavby'!AN14="","",'Rekapitulace stavby'!AN14))</f>
        <v/>
      </c>
      <c r="K20" s="47"/>
    </row>
    <row r="21" spans="2:11" s="1" customFormat="1" ht="6.95" customHeight="1">
      <c r="B21" s="43"/>
      <c r="C21" s="44"/>
      <c r="D21" s="44"/>
      <c r="E21" s="44"/>
      <c r="F21" s="44"/>
      <c r="G21" s="44"/>
      <c r="H21" s="44"/>
      <c r="I21" s="129"/>
      <c r="J21" s="44"/>
      <c r="K21" s="47"/>
    </row>
    <row r="22" spans="2:11" s="1" customFormat="1" ht="14.45" customHeight="1">
      <c r="B22" s="43"/>
      <c r="C22" s="44"/>
      <c r="D22" s="38" t="s">
        <v>39</v>
      </c>
      <c r="E22" s="44"/>
      <c r="F22" s="44"/>
      <c r="G22" s="44"/>
      <c r="H22" s="44"/>
      <c r="I22" s="130" t="s">
        <v>33</v>
      </c>
      <c r="J22" s="36" t="s">
        <v>34</v>
      </c>
      <c r="K22" s="47"/>
    </row>
    <row r="23" spans="2:11" s="1" customFormat="1" ht="18" customHeight="1">
      <c r="B23" s="43"/>
      <c r="C23" s="44"/>
      <c r="D23" s="44"/>
      <c r="E23" s="36" t="s">
        <v>40</v>
      </c>
      <c r="F23" s="44"/>
      <c r="G23" s="44"/>
      <c r="H23" s="44"/>
      <c r="I23" s="130" t="s">
        <v>36</v>
      </c>
      <c r="J23" s="36" t="s">
        <v>34</v>
      </c>
      <c r="K23" s="47"/>
    </row>
    <row r="24" spans="2:11" s="1" customFormat="1" ht="6.95" customHeight="1">
      <c r="B24" s="43"/>
      <c r="C24" s="44"/>
      <c r="D24" s="44"/>
      <c r="E24" s="44"/>
      <c r="F24" s="44"/>
      <c r="G24" s="44"/>
      <c r="H24" s="44"/>
      <c r="I24" s="129"/>
      <c r="J24" s="44"/>
      <c r="K24" s="47"/>
    </row>
    <row r="25" spans="2:11" s="1" customFormat="1" ht="14.45" customHeight="1">
      <c r="B25" s="43"/>
      <c r="C25" s="44"/>
      <c r="D25" s="38" t="s">
        <v>42</v>
      </c>
      <c r="E25" s="44"/>
      <c r="F25" s="44"/>
      <c r="G25" s="44"/>
      <c r="H25" s="44"/>
      <c r="I25" s="129"/>
      <c r="J25" s="44"/>
      <c r="K25" s="47"/>
    </row>
    <row r="26" spans="2:11" s="7" customFormat="1" ht="105.75" customHeight="1">
      <c r="B26" s="132"/>
      <c r="C26" s="133"/>
      <c r="D26" s="133"/>
      <c r="E26" s="379" t="s">
        <v>43</v>
      </c>
      <c r="F26" s="379"/>
      <c r="G26" s="379"/>
      <c r="H26" s="379"/>
      <c r="I26" s="134"/>
      <c r="J26" s="133"/>
      <c r="K26" s="135"/>
    </row>
    <row r="27" spans="2:11" s="1" customFormat="1" ht="6.95" customHeight="1">
      <c r="B27" s="43"/>
      <c r="C27" s="44"/>
      <c r="D27" s="44"/>
      <c r="E27" s="44"/>
      <c r="F27" s="44"/>
      <c r="G27" s="44"/>
      <c r="H27" s="44"/>
      <c r="I27" s="129"/>
      <c r="J27" s="44"/>
      <c r="K27" s="47"/>
    </row>
    <row r="28" spans="2:11" s="1" customFormat="1" ht="6.95" customHeight="1">
      <c r="B28" s="43"/>
      <c r="C28" s="44"/>
      <c r="D28" s="87"/>
      <c r="E28" s="87"/>
      <c r="F28" s="87"/>
      <c r="G28" s="87"/>
      <c r="H28" s="87"/>
      <c r="I28" s="136"/>
      <c r="J28" s="87"/>
      <c r="K28" s="137"/>
    </row>
    <row r="29" spans="2:11" s="1" customFormat="1" ht="25.35" customHeight="1">
      <c r="B29" s="43"/>
      <c r="C29" s="44"/>
      <c r="D29" s="138" t="s">
        <v>44</v>
      </c>
      <c r="E29" s="44"/>
      <c r="F29" s="44"/>
      <c r="G29" s="44"/>
      <c r="H29" s="44"/>
      <c r="I29" s="129"/>
      <c r="J29" s="139">
        <f>ROUND(J84,2)</f>
        <v>0</v>
      </c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14.45" customHeight="1">
      <c r="B31" s="43"/>
      <c r="C31" s="44"/>
      <c r="D31" s="44"/>
      <c r="E31" s="44"/>
      <c r="F31" s="48" t="s">
        <v>46</v>
      </c>
      <c r="G31" s="44"/>
      <c r="H31" s="44"/>
      <c r="I31" s="140" t="s">
        <v>45</v>
      </c>
      <c r="J31" s="48" t="s">
        <v>47</v>
      </c>
      <c r="K31" s="47"/>
    </row>
    <row r="32" spans="2:11" s="1" customFormat="1" ht="14.45" customHeight="1">
      <c r="B32" s="43"/>
      <c r="C32" s="44"/>
      <c r="D32" s="51" t="s">
        <v>48</v>
      </c>
      <c r="E32" s="51" t="s">
        <v>49</v>
      </c>
      <c r="F32" s="141">
        <f>ROUND(SUM(BE84:BE95), 2)</f>
        <v>0</v>
      </c>
      <c r="G32" s="44"/>
      <c r="H32" s="44"/>
      <c r="I32" s="142">
        <v>0.21</v>
      </c>
      <c r="J32" s="141">
        <f>ROUND(ROUND((SUM(BE84:BE95)), 2)*I32, 2)</f>
        <v>0</v>
      </c>
      <c r="K32" s="47"/>
    </row>
    <row r="33" spans="2:11" s="1" customFormat="1" ht="14.45" customHeight="1">
      <c r="B33" s="43"/>
      <c r="C33" s="44"/>
      <c r="D33" s="44"/>
      <c r="E33" s="51" t="s">
        <v>50</v>
      </c>
      <c r="F33" s="141">
        <f>ROUND(SUM(BF84:BF95), 2)</f>
        <v>0</v>
      </c>
      <c r="G33" s="44"/>
      <c r="H33" s="44"/>
      <c r="I33" s="142">
        <v>0.15</v>
      </c>
      <c r="J33" s="141">
        <f>ROUND(ROUND((SUM(BF84:BF95)), 2)*I33, 2)</f>
        <v>0</v>
      </c>
      <c r="K33" s="47"/>
    </row>
    <row r="34" spans="2:11" s="1" customFormat="1" ht="14.45" hidden="1" customHeight="1">
      <c r="B34" s="43"/>
      <c r="C34" s="44"/>
      <c r="D34" s="44"/>
      <c r="E34" s="51" t="s">
        <v>51</v>
      </c>
      <c r="F34" s="141">
        <f>ROUND(SUM(BG84:BG95), 2)</f>
        <v>0</v>
      </c>
      <c r="G34" s="44"/>
      <c r="H34" s="44"/>
      <c r="I34" s="142">
        <v>0.21</v>
      </c>
      <c r="J34" s="141">
        <v>0</v>
      </c>
      <c r="K34" s="47"/>
    </row>
    <row r="35" spans="2:11" s="1" customFormat="1" ht="14.45" hidden="1" customHeight="1">
      <c r="B35" s="43"/>
      <c r="C35" s="44"/>
      <c r="D35" s="44"/>
      <c r="E35" s="51" t="s">
        <v>52</v>
      </c>
      <c r="F35" s="141">
        <f>ROUND(SUM(BH84:BH95), 2)</f>
        <v>0</v>
      </c>
      <c r="G35" s="44"/>
      <c r="H35" s="44"/>
      <c r="I35" s="142">
        <v>0.15</v>
      </c>
      <c r="J35" s="141"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53</v>
      </c>
      <c r="F36" s="141">
        <f>ROUND(SUM(BI84:BI95), 2)</f>
        <v>0</v>
      </c>
      <c r="G36" s="44"/>
      <c r="H36" s="44"/>
      <c r="I36" s="142">
        <v>0</v>
      </c>
      <c r="J36" s="141">
        <v>0</v>
      </c>
      <c r="K36" s="47"/>
    </row>
    <row r="37" spans="2:11" s="1" customFormat="1" ht="6.95" customHeight="1">
      <c r="B37" s="43"/>
      <c r="C37" s="44"/>
      <c r="D37" s="44"/>
      <c r="E37" s="44"/>
      <c r="F37" s="44"/>
      <c r="G37" s="44"/>
      <c r="H37" s="44"/>
      <c r="I37" s="129"/>
      <c r="J37" s="44"/>
      <c r="K37" s="47"/>
    </row>
    <row r="38" spans="2:11" s="1" customFormat="1" ht="25.35" customHeight="1">
      <c r="B38" s="43"/>
      <c r="C38" s="143"/>
      <c r="D38" s="144" t="s">
        <v>54</v>
      </c>
      <c r="E38" s="81"/>
      <c r="F38" s="81"/>
      <c r="G38" s="145" t="s">
        <v>55</v>
      </c>
      <c r="H38" s="146" t="s">
        <v>56</v>
      </c>
      <c r="I38" s="147"/>
      <c r="J38" s="148">
        <f>SUM(J29:J36)</f>
        <v>0</v>
      </c>
      <c r="K38" s="149"/>
    </row>
    <row r="39" spans="2:11" s="1" customFormat="1" ht="14.45" customHeight="1">
      <c r="B39" s="58"/>
      <c r="C39" s="59"/>
      <c r="D39" s="59"/>
      <c r="E39" s="59"/>
      <c r="F39" s="59"/>
      <c r="G39" s="59"/>
      <c r="H39" s="59"/>
      <c r="I39" s="150"/>
      <c r="J39" s="59"/>
      <c r="K39" s="60"/>
    </row>
    <row r="43" spans="2:11" s="1" customFormat="1" ht="6.95" customHeight="1">
      <c r="B43" s="151"/>
      <c r="C43" s="152"/>
      <c r="D43" s="152"/>
      <c r="E43" s="152"/>
      <c r="F43" s="152"/>
      <c r="G43" s="152"/>
      <c r="H43" s="152"/>
      <c r="I43" s="153"/>
      <c r="J43" s="152"/>
      <c r="K43" s="154"/>
    </row>
    <row r="44" spans="2:11" s="1" customFormat="1" ht="36.950000000000003" customHeight="1">
      <c r="B44" s="43"/>
      <c r="C44" s="31" t="s">
        <v>151</v>
      </c>
      <c r="D44" s="44"/>
      <c r="E44" s="44"/>
      <c r="F44" s="44"/>
      <c r="G44" s="44"/>
      <c r="H44" s="44"/>
      <c r="I44" s="129"/>
      <c r="J44" s="44"/>
      <c r="K44" s="47"/>
    </row>
    <row r="45" spans="2:11" s="1" customFormat="1" ht="6.95" customHeight="1">
      <c r="B45" s="43"/>
      <c r="C45" s="44"/>
      <c r="D45" s="44"/>
      <c r="E45" s="44"/>
      <c r="F45" s="44"/>
      <c r="G45" s="44"/>
      <c r="H45" s="44"/>
      <c r="I45" s="129"/>
      <c r="J45" s="44"/>
      <c r="K45" s="47"/>
    </row>
    <row r="46" spans="2:11" s="1" customFormat="1" ht="14.45" customHeight="1">
      <c r="B46" s="43"/>
      <c r="C46" s="38" t="s">
        <v>18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22.5" customHeight="1">
      <c r="B47" s="43"/>
      <c r="C47" s="44"/>
      <c r="D47" s="44"/>
      <c r="E47" s="415" t="str">
        <f>E7</f>
        <v>Jednotka NIP a DIOP v budově D2</v>
      </c>
      <c r="F47" s="416"/>
      <c r="G47" s="416"/>
      <c r="H47" s="416"/>
      <c r="I47" s="129"/>
      <c r="J47" s="44"/>
      <c r="K47" s="47"/>
    </row>
    <row r="48" spans="2:11">
      <c r="B48" s="29"/>
      <c r="C48" s="38" t="s">
        <v>149</v>
      </c>
      <c r="D48" s="30"/>
      <c r="E48" s="30"/>
      <c r="F48" s="30"/>
      <c r="G48" s="30"/>
      <c r="H48" s="30"/>
      <c r="I48" s="128"/>
      <c r="J48" s="30"/>
      <c r="K48" s="32"/>
    </row>
    <row r="49" spans="2:47" s="1" customFormat="1" ht="22.5" customHeight="1">
      <c r="B49" s="43"/>
      <c r="C49" s="44"/>
      <c r="D49" s="44"/>
      <c r="E49" s="415" t="s">
        <v>240</v>
      </c>
      <c r="F49" s="418"/>
      <c r="G49" s="418"/>
      <c r="H49" s="418"/>
      <c r="I49" s="129"/>
      <c r="J49" s="44"/>
      <c r="K49" s="47"/>
    </row>
    <row r="50" spans="2:47" s="1" customFormat="1" ht="14.45" customHeight="1">
      <c r="B50" s="43"/>
      <c r="C50" s="38" t="s">
        <v>241</v>
      </c>
      <c r="D50" s="44"/>
      <c r="E50" s="44"/>
      <c r="F50" s="44"/>
      <c r="G50" s="44"/>
      <c r="H50" s="44"/>
      <c r="I50" s="129"/>
      <c r="J50" s="44"/>
      <c r="K50" s="47"/>
    </row>
    <row r="51" spans="2:47" s="1" customFormat="1" ht="23.25" customHeight="1">
      <c r="B51" s="43"/>
      <c r="C51" s="44"/>
      <c r="D51" s="44"/>
      <c r="E51" s="417" t="str">
        <f>E11</f>
        <v>D.1.3 - Požárně bezpečnostní řešení stavby</v>
      </c>
      <c r="F51" s="418"/>
      <c r="G51" s="418"/>
      <c r="H51" s="418"/>
      <c r="I51" s="129"/>
      <c r="J51" s="44"/>
      <c r="K51" s="47"/>
    </row>
    <row r="52" spans="2:47" s="1" customFormat="1" ht="6.95" customHeight="1">
      <c r="B52" s="43"/>
      <c r="C52" s="44"/>
      <c r="D52" s="44"/>
      <c r="E52" s="44"/>
      <c r="F52" s="44"/>
      <c r="G52" s="44"/>
      <c r="H52" s="44"/>
      <c r="I52" s="129"/>
      <c r="J52" s="44"/>
      <c r="K52" s="47"/>
    </row>
    <row r="53" spans="2:47" s="1" customFormat="1" ht="18" customHeight="1">
      <c r="B53" s="43"/>
      <c r="C53" s="38" t="s">
        <v>24</v>
      </c>
      <c r="D53" s="44"/>
      <c r="E53" s="44"/>
      <c r="F53" s="36" t="str">
        <f>F14</f>
        <v>Olomouc</v>
      </c>
      <c r="G53" s="44"/>
      <c r="H53" s="44"/>
      <c r="I53" s="130" t="s">
        <v>26</v>
      </c>
      <c r="J53" s="131" t="str">
        <f>IF(J14="","",J14)</f>
        <v>14. 11. 2017</v>
      </c>
      <c r="K53" s="47"/>
    </row>
    <row r="54" spans="2:47" s="1" customFormat="1" ht="6.95" customHeight="1">
      <c r="B54" s="43"/>
      <c r="C54" s="44"/>
      <c r="D54" s="44"/>
      <c r="E54" s="44"/>
      <c r="F54" s="44"/>
      <c r="G54" s="44"/>
      <c r="H54" s="44"/>
      <c r="I54" s="129"/>
      <c r="J54" s="44"/>
      <c r="K54" s="47"/>
    </row>
    <row r="55" spans="2:47" s="1" customFormat="1">
      <c r="B55" s="43"/>
      <c r="C55" s="38" t="s">
        <v>32</v>
      </c>
      <c r="D55" s="44"/>
      <c r="E55" s="44"/>
      <c r="F55" s="36" t="str">
        <f>E17</f>
        <v>Fakultní nemocnice Olomouc, příspěvková organizace</v>
      </c>
      <c r="G55" s="44"/>
      <c r="H55" s="44"/>
      <c r="I55" s="130" t="s">
        <v>39</v>
      </c>
      <c r="J55" s="36" t="str">
        <f>E23</f>
        <v>PPS KANIA</v>
      </c>
      <c r="K55" s="47"/>
    </row>
    <row r="56" spans="2:47" s="1" customFormat="1" ht="14.45" customHeight="1">
      <c r="B56" s="43"/>
      <c r="C56" s="38" t="s">
        <v>37</v>
      </c>
      <c r="D56" s="44"/>
      <c r="E56" s="44"/>
      <c r="F56" s="36" t="str">
        <f>IF(E20="","",E20)</f>
        <v/>
      </c>
      <c r="G56" s="44"/>
      <c r="H56" s="44"/>
      <c r="I56" s="129"/>
      <c r="J56" s="44"/>
      <c r="K56" s="47"/>
    </row>
    <row r="57" spans="2:47" s="1" customFormat="1" ht="10.35" customHeight="1">
      <c r="B57" s="43"/>
      <c r="C57" s="44"/>
      <c r="D57" s="44"/>
      <c r="E57" s="44"/>
      <c r="F57" s="44"/>
      <c r="G57" s="44"/>
      <c r="H57" s="44"/>
      <c r="I57" s="129"/>
      <c r="J57" s="44"/>
      <c r="K57" s="47"/>
    </row>
    <row r="58" spans="2:47" s="1" customFormat="1" ht="29.25" customHeight="1">
      <c r="B58" s="43"/>
      <c r="C58" s="155" t="s">
        <v>152</v>
      </c>
      <c r="D58" s="143"/>
      <c r="E58" s="143"/>
      <c r="F58" s="143"/>
      <c r="G58" s="143"/>
      <c r="H58" s="143"/>
      <c r="I58" s="156"/>
      <c r="J58" s="157" t="s">
        <v>153</v>
      </c>
      <c r="K58" s="158"/>
    </row>
    <row r="59" spans="2:47" s="1" customFormat="1" ht="10.35" customHeight="1">
      <c r="B59" s="43"/>
      <c r="C59" s="44"/>
      <c r="D59" s="44"/>
      <c r="E59" s="44"/>
      <c r="F59" s="44"/>
      <c r="G59" s="44"/>
      <c r="H59" s="44"/>
      <c r="I59" s="129"/>
      <c r="J59" s="44"/>
      <c r="K59" s="47"/>
    </row>
    <row r="60" spans="2:47" s="1" customFormat="1" ht="29.25" customHeight="1">
      <c r="B60" s="43"/>
      <c r="C60" s="159" t="s">
        <v>154</v>
      </c>
      <c r="D60" s="44"/>
      <c r="E60" s="44"/>
      <c r="F60" s="44"/>
      <c r="G60" s="44"/>
      <c r="H60" s="44"/>
      <c r="I60" s="129"/>
      <c r="J60" s="139">
        <f>J84</f>
        <v>0</v>
      </c>
      <c r="K60" s="47"/>
      <c r="AU60" s="25" t="s">
        <v>155</v>
      </c>
    </row>
    <row r="61" spans="2:47" s="8" customFormat="1" ht="24.95" customHeight="1">
      <c r="B61" s="160"/>
      <c r="C61" s="161"/>
      <c r="D61" s="162" t="s">
        <v>264</v>
      </c>
      <c r="E61" s="163"/>
      <c r="F61" s="163"/>
      <c r="G61" s="163"/>
      <c r="H61" s="163"/>
      <c r="I61" s="164"/>
      <c r="J61" s="165">
        <f>J85</f>
        <v>0</v>
      </c>
      <c r="K61" s="166"/>
    </row>
    <row r="62" spans="2:47" s="9" customFormat="1" ht="19.899999999999999" customHeight="1">
      <c r="B62" s="167"/>
      <c r="C62" s="168"/>
      <c r="D62" s="169" t="s">
        <v>1375</v>
      </c>
      <c r="E62" s="170"/>
      <c r="F62" s="170"/>
      <c r="G62" s="170"/>
      <c r="H62" s="170"/>
      <c r="I62" s="171"/>
      <c r="J62" s="172">
        <f>J86</f>
        <v>0</v>
      </c>
      <c r="K62" s="173"/>
    </row>
    <row r="63" spans="2:47" s="1" customFormat="1" ht="21.75" customHeight="1">
      <c r="B63" s="43"/>
      <c r="C63" s="44"/>
      <c r="D63" s="44"/>
      <c r="E63" s="44"/>
      <c r="F63" s="44"/>
      <c r="G63" s="44"/>
      <c r="H63" s="44"/>
      <c r="I63" s="129"/>
      <c r="J63" s="44"/>
      <c r="K63" s="47"/>
    </row>
    <row r="64" spans="2:47" s="1" customFormat="1" ht="6.95" customHeight="1">
      <c r="B64" s="58"/>
      <c r="C64" s="59"/>
      <c r="D64" s="59"/>
      <c r="E64" s="59"/>
      <c r="F64" s="59"/>
      <c r="G64" s="59"/>
      <c r="H64" s="59"/>
      <c r="I64" s="150"/>
      <c r="J64" s="59"/>
      <c r="K64" s="60"/>
    </row>
    <row r="68" spans="2:12" s="1" customFormat="1" ht="6.95" customHeight="1">
      <c r="B68" s="61"/>
      <c r="C68" s="62"/>
      <c r="D68" s="62"/>
      <c r="E68" s="62"/>
      <c r="F68" s="62"/>
      <c r="G68" s="62"/>
      <c r="H68" s="62"/>
      <c r="I68" s="153"/>
      <c r="J68" s="62"/>
      <c r="K68" s="62"/>
      <c r="L68" s="63"/>
    </row>
    <row r="69" spans="2:12" s="1" customFormat="1" ht="36.950000000000003" customHeight="1">
      <c r="B69" s="43"/>
      <c r="C69" s="64" t="s">
        <v>163</v>
      </c>
      <c r="D69" s="65"/>
      <c r="E69" s="65"/>
      <c r="F69" s="65"/>
      <c r="G69" s="65"/>
      <c r="H69" s="65"/>
      <c r="I69" s="174"/>
      <c r="J69" s="65"/>
      <c r="K69" s="65"/>
      <c r="L69" s="63"/>
    </row>
    <row r="70" spans="2:12" s="1" customFormat="1" ht="6.95" customHeight="1">
      <c r="B70" s="43"/>
      <c r="C70" s="65"/>
      <c r="D70" s="65"/>
      <c r="E70" s="65"/>
      <c r="F70" s="65"/>
      <c r="G70" s="65"/>
      <c r="H70" s="65"/>
      <c r="I70" s="174"/>
      <c r="J70" s="65"/>
      <c r="K70" s="65"/>
      <c r="L70" s="63"/>
    </row>
    <row r="71" spans="2:12" s="1" customFormat="1" ht="14.45" customHeight="1">
      <c r="B71" s="43"/>
      <c r="C71" s="67" t="s">
        <v>18</v>
      </c>
      <c r="D71" s="65"/>
      <c r="E71" s="65"/>
      <c r="F71" s="65"/>
      <c r="G71" s="65"/>
      <c r="H71" s="65"/>
      <c r="I71" s="174"/>
      <c r="J71" s="65"/>
      <c r="K71" s="65"/>
      <c r="L71" s="63"/>
    </row>
    <row r="72" spans="2:12" s="1" customFormat="1" ht="22.5" customHeight="1">
      <c r="B72" s="43"/>
      <c r="C72" s="65"/>
      <c r="D72" s="65"/>
      <c r="E72" s="419" t="str">
        <f>E7</f>
        <v>Jednotka NIP a DIOP v budově D2</v>
      </c>
      <c r="F72" s="420"/>
      <c r="G72" s="420"/>
      <c r="H72" s="420"/>
      <c r="I72" s="174"/>
      <c r="J72" s="65"/>
      <c r="K72" s="65"/>
      <c r="L72" s="63"/>
    </row>
    <row r="73" spans="2:12">
      <c r="B73" s="29"/>
      <c r="C73" s="67" t="s">
        <v>149</v>
      </c>
      <c r="D73" s="224"/>
      <c r="E73" s="224"/>
      <c r="F73" s="224"/>
      <c r="G73" s="224"/>
      <c r="H73" s="224"/>
      <c r="J73" s="224"/>
      <c r="K73" s="224"/>
      <c r="L73" s="225"/>
    </row>
    <row r="74" spans="2:12" s="1" customFormat="1" ht="22.5" customHeight="1">
      <c r="B74" s="43"/>
      <c r="C74" s="65"/>
      <c r="D74" s="65"/>
      <c r="E74" s="419" t="s">
        <v>240</v>
      </c>
      <c r="F74" s="421"/>
      <c r="G74" s="421"/>
      <c r="H74" s="421"/>
      <c r="I74" s="174"/>
      <c r="J74" s="65"/>
      <c r="K74" s="65"/>
      <c r="L74" s="63"/>
    </row>
    <row r="75" spans="2:12" s="1" customFormat="1" ht="14.45" customHeight="1">
      <c r="B75" s="43"/>
      <c r="C75" s="67" t="s">
        <v>241</v>
      </c>
      <c r="D75" s="65"/>
      <c r="E75" s="65"/>
      <c r="F75" s="65"/>
      <c r="G75" s="65"/>
      <c r="H75" s="65"/>
      <c r="I75" s="174"/>
      <c r="J75" s="65"/>
      <c r="K75" s="65"/>
      <c r="L75" s="63"/>
    </row>
    <row r="76" spans="2:12" s="1" customFormat="1" ht="23.25" customHeight="1">
      <c r="B76" s="43"/>
      <c r="C76" s="65"/>
      <c r="D76" s="65"/>
      <c r="E76" s="390" t="str">
        <f>E11</f>
        <v>D.1.3 - Požárně bezpečnostní řešení stavby</v>
      </c>
      <c r="F76" s="421"/>
      <c r="G76" s="421"/>
      <c r="H76" s="421"/>
      <c r="I76" s="174"/>
      <c r="J76" s="65"/>
      <c r="K76" s="65"/>
      <c r="L76" s="63"/>
    </row>
    <row r="77" spans="2:12" s="1" customFormat="1" ht="6.95" customHeight="1">
      <c r="B77" s="43"/>
      <c r="C77" s="65"/>
      <c r="D77" s="65"/>
      <c r="E77" s="65"/>
      <c r="F77" s="65"/>
      <c r="G77" s="65"/>
      <c r="H77" s="65"/>
      <c r="I77" s="174"/>
      <c r="J77" s="65"/>
      <c r="K77" s="65"/>
      <c r="L77" s="63"/>
    </row>
    <row r="78" spans="2:12" s="1" customFormat="1" ht="18" customHeight="1">
      <c r="B78" s="43"/>
      <c r="C78" s="67" t="s">
        <v>24</v>
      </c>
      <c r="D78" s="65"/>
      <c r="E78" s="65"/>
      <c r="F78" s="175" t="str">
        <f>F14</f>
        <v>Olomouc</v>
      </c>
      <c r="G78" s="65"/>
      <c r="H78" s="65"/>
      <c r="I78" s="176" t="s">
        <v>26</v>
      </c>
      <c r="J78" s="75" t="str">
        <f>IF(J14="","",J14)</f>
        <v>14. 11. 2017</v>
      </c>
      <c r="K78" s="65"/>
      <c r="L78" s="63"/>
    </row>
    <row r="79" spans="2:12" s="1" customFormat="1" ht="6.95" customHeight="1">
      <c r="B79" s="43"/>
      <c r="C79" s="65"/>
      <c r="D79" s="65"/>
      <c r="E79" s="65"/>
      <c r="F79" s="65"/>
      <c r="G79" s="65"/>
      <c r="H79" s="65"/>
      <c r="I79" s="174"/>
      <c r="J79" s="65"/>
      <c r="K79" s="65"/>
      <c r="L79" s="63"/>
    </row>
    <row r="80" spans="2:12" s="1" customFormat="1">
      <c r="B80" s="43"/>
      <c r="C80" s="67" t="s">
        <v>32</v>
      </c>
      <c r="D80" s="65"/>
      <c r="E80" s="65"/>
      <c r="F80" s="175" t="str">
        <f>E17</f>
        <v>Fakultní nemocnice Olomouc, příspěvková organizace</v>
      </c>
      <c r="G80" s="65"/>
      <c r="H80" s="65"/>
      <c r="I80" s="176" t="s">
        <v>39</v>
      </c>
      <c r="J80" s="175" t="str">
        <f>E23</f>
        <v>PPS KANIA</v>
      </c>
      <c r="K80" s="65"/>
      <c r="L80" s="63"/>
    </row>
    <row r="81" spans="2:65" s="1" customFormat="1" ht="14.45" customHeight="1">
      <c r="B81" s="43"/>
      <c r="C81" s="67" t="s">
        <v>37</v>
      </c>
      <c r="D81" s="65"/>
      <c r="E81" s="65"/>
      <c r="F81" s="175" t="str">
        <f>IF(E20="","",E20)</f>
        <v/>
      </c>
      <c r="G81" s="65"/>
      <c r="H81" s="65"/>
      <c r="I81" s="174"/>
      <c r="J81" s="65"/>
      <c r="K81" s="65"/>
      <c r="L81" s="63"/>
    </row>
    <row r="82" spans="2:65" s="1" customFormat="1" ht="10.35" customHeight="1">
      <c r="B82" s="43"/>
      <c r="C82" s="65"/>
      <c r="D82" s="65"/>
      <c r="E82" s="65"/>
      <c r="F82" s="65"/>
      <c r="G82" s="65"/>
      <c r="H82" s="65"/>
      <c r="I82" s="174"/>
      <c r="J82" s="65"/>
      <c r="K82" s="65"/>
      <c r="L82" s="63"/>
    </row>
    <row r="83" spans="2:65" s="10" customFormat="1" ht="29.25" customHeight="1">
      <c r="B83" s="177"/>
      <c r="C83" s="178" t="s">
        <v>164</v>
      </c>
      <c r="D83" s="179" t="s">
        <v>63</v>
      </c>
      <c r="E83" s="179" t="s">
        <v>59</v>
      </c>
      <c r="F83" s="179" t="s">
        <v>165</v>
      </c>
      <c r="G83" s="179" t="s">
        <v>166</v>
      </c>
      <c r="H83" s="179" t="s">
        <v>167</v>
      </c>
      <c r="I83" s="180" t="s">
        <v>168</v>
      </c>
      <c r="J83" s="179" t="s">
        <v>153</v>
      </c>
      <c r="K83" s="181" t="s">
        <v>169</v>
      </c>
      <c r="L83" s="182"/>
      <c r="M83" s="83" t="s">
        <v>170</v>
      </c>
      <c r="N83" s="84" t="s">
        <v>48</v>
      </c>
      <c r="O83" s="84" t="s">
        <v>171</v>
      </c>
      <c r="P83" s="84" t="s">
        <v>172</v>
      </c>
      <c r="Q83" s="84" t="s">
        <v>173</v>
      </c>
      <c r="R83" s="84" t="s">
        <v>174</v>
      </c>
      <c r="S83" s="84" t="s">
        <v>175</v>
      </c>
      <c r="T83" s="85" t="s">
        <v>176</v>
      </c>
    </row>
    <row r="84" spans="2:65" s="1" customFormat="1" ht="29.25" customHeight="1">
      <c r="B84" s="43"/>
      <c r="C84" s="89" t="s">
        <v>154</v>
      </c>
      <c r="D84" s="65"/>
      <c r="E84" s="65"/>
      <c r="F84" s="65"/>
      <c r="G84" s="65"/>
      <c r="H84" s="65"/>
      <c r="I84" s="174"/>
      <c r="J84" s="183">
        <f>BK84</f>
        <v>0</v>
      </c>
      <c r="K84" s="65"/>
      <c r="L84" s="63"/>
      <c r="M84" s="86"/>
      <c r="N84" s="87"/>
      <c r="O84" s="87"/>
      <c r="P84" s="184">
        <f>P85</f>
        <v>0</v>
      </c>
      <c r="Q84" s="87"/>
      <c r="R84" s="184">
        <f>R85</f>
        <v>0</v>
      </c>
      <c r="S84" s="87"/>
      <c r="T84" s="185">
        <f>T85</f>
        <v>0</v>
      </c>
      <c r="AT84" s="25" t="s">
        <v>77</v>
      </c>
      <c r="AU84" s="25" t="s">
        <v>155</v>
      </c>
      <c r="BK84" s="186">
        <f>BK85</f>
        <v>0</v>
      </c>
    </row>
    <row r="85" spans="2:65" s="11" customFormat="1" ht="37.35" customHeight="1">
      <c r="B85" s="187"/>
      <c r="C85" s="188"/>
      <c r="D85" s="189" t="s">
        <v>77</v>
      </c>
      <c r="E85" s="190" t="s">
        <v>1097</v>
      </c>
      <c r="F85" s="190" t="s">
        <v>1097</v>
      </c>
      <c r="G85" s="188"/>
      <c r="H85" s="188"/>
      <c r="I85" s="191"/>
      <c r="J85" s="192">
        <f>BK85</f>
        <v>0</v>
      </c>
      <c r="K85" s="188"/>
      <c r="L85" s="193"/>
      <c r="M85" s="194"/>
      <c r="N85" s="195"/>
      <c r="O85" s="195"/>
      <c r="P85" s="196">
        <f>P86</f>
        <v>0</v>
      </c>
      <c r="Q85" s="195"/>
      <c r="R85" s="196">
        <f>R86</f>
        <v>0</v>
      </c>
      <c r="S85" s="195"/>
      <c r="T85" s="197">
        <f>T86</f>
        <v>0</v>
      </c>
      <c r="AR85" s="198" t="s">
        <v>203</v>
      </c>
      <c r="AT85" s="199" t="s">
        <v>77</v>
      </c>
      <c r="AU85" s="199" t="s">
        <v>78</v>
      </c>
      <c r="AY85" s="198" t="s">
        <v>179</v>
      </c>
      <c r="BK85" s="200">
        <f>BK86</f>
        <v>0</v>
      </c>
    </row>
    <row r="86" spans="2:65" s="11" customFormat="1" ht="19.899999999999999" customHeight="1">
      <c r="B86" s="187"/>
      <c r="C86" s="188"/>
      <c r="D86" s="201" t="s">
        <v>77</v>
      </c>
      <c r="E86" s="202" t="s">
        <v>1376</v>
      </c>
      <c r="F86" s="202" t="s">
        <v>1377</v>
      </c>
      <c r="G86" s="188"/>
      <c r="H86" s="188"/>
      <c r="I86" s="191"/>
      <c r="J86" s="203">
        <f>BK86</f>
        <v>0</v>
      </c>
      <c r="K86" s="188"/>
      <c r="L86" s="193"/>
      <c r="M86" s="194"/>
      <c r="N86" s="195"/>
      <c r="O86" s="195"/>
      <c r="P86" s="196">
        <f>SUM(P87:P95)</f>
        <v>0</v>
      </c>
      <c r="Q86" s="195"/>
      <c r="R86" s="196">
        <f>SUM(R87:R95)</f>
        <v>0</v>
      </c>
      <c r="S86" s="195"/>
      <c r="T86" s="197">
        <f>SUM(T87:T95)</f>
        <v>0</v>
      </c>
      <c r="AR86" s="198" t="s">
        <v>203</v>
      </c>
      <c r="AT86" s="199" t="s">
        <v>77</v>
      </c>
      <c r="AU86" s="199" t="s">
        <v>86</v>
      </c>
      <c r="AY86" s="198" t="s">
        <v>179</v>
      </c>
      <c r="BK86" s="200">
        <f>SUM(BK87:BK95)</f>
        <v>0</v>
      </c>
    </row>
    <row r="87" spans="2:65" s="1" customFormat="1" ht="22.5" customHeight="1">
      <c r="B87" s="43"/>
      <c r="C87" s="204" t="s">
        <v>86</v>
      </c>
      <c r="D87" s="204" t="s">
        <v>182</v>
      </c>
      <c r="E87" s="205" t="s">
        <v>1378</v>
      </c>
      <c r="F87" s="206" t="s">
        <v>1379</v>
      </c>
      <c r="G87" s="207" t="s">
        <v>846</v>
      </c>
      <c r="H87" s="208">
        <v>1</v>
      </c>
      <c r="I87" s="209"/>
      <c r="J87" s="210">
        <f>ROUND(I87*H87,2)</f>
        <v>0</v>
      </c>
      <c r="K87" s="206" t="s">
        <v>34</v>
      </c>
      <c r="L87" s="63"/>
      <c r="M87" s="211" t="s">
        <v>34</v>
      </c>
      <c r="N87" s="212" t="s">
        <v>49</v>
      </c>
      <c r="O87" s="44"/>
      <c r="P87" s="213">
        <f>O87*H87</f>
        <v>0</v>
      </c>
      <c r="Q87" s="213">
        <v>0</v>
      </c>
      <c r="R87" s="213">
        <f>Q87*H87</f>
        <v>0</v>
      </c>
      <c r="S87" s="213">
        <v>0</v>
      </c>
      <c r="T87" s="214">
        <f>S87*H87</f>
        <v>0</v>
      </c>
      <c r="AR87" s="25" t="s">
        <v>203</v>
      </c>
      <c r="AT87" s="25" t="s">
        <v>182</v>
      </c>
      <c r="AU87" s="25" t="s">
        <v>88</v>
      </c>
      <c r="AY87" s="25" t="s">
        <v>179</v>
      </c>
      <c r="BE87" s="215">
        <f>IF(N87="základní",J87,0)</f>
        <v>0</v>
      </c>
      <c r="BF87" s="215">
        <f>IF(N87="snížená",J87,0)</f>
        <v>0</v>
      </c>
      <c r="BG87" s="215">
        <f>IF(N87="zákl. přenesená",J87,0)</f>
        <v>0</v>
      </c>
      <c r="BH87" s="215">
        <f>IF(N87="sníž. přenesená",J87,0)</f>
        <v>0</v>
      </c>
      <c r="BI87" s="215">
        <f>IF(N87="nulová",J87,0)</f>
        <v>0</v>
      </c>
      <c r="BJ87" s="25" t="s">
        <v>86</v>
      </c>
      <c r="BK87" s="215">
        <f>ROUND(I87*H87,2)</f>
        <v>0</v>
      </c>
      <c r="BL87" s="25" t="s">
        <v>203</v>
      </c>
      <c r="BM87" s="25" t="s">
        <v>1380</v>
      </c>
    </row>
    <row r="88" spans="2:65" s="1" customFormat="1" ht="256.5">
      <c r="B88" s="43"/>
      <c r="C88" s="65"/>
      <c r="D88" s="219" t="s">
        <v>189</v>
      </c>
      <c r="E88" s="65"/>
      <c r="F88" s="220" t="s">
        <v>1381</v>
      </c>
      <c r="G88" s="65"/>
      <c r="H88" s="65"/>
      <c r="I88" s="174"/>
      <c r="J88" s="65"/>
      <c r="K88" s="65"/>
      <c r="L88" s="63"/>
      <c r="M88" s="218"/>
      <c r="N88" s="44"/>
      <c r="O88" s="44"/>
      <c r="P88" s="44"/>
      <c r="Q88" s="44"/>
      <c r="R88" s="44"/>
      <c r="S88" s="44"/>
      <c r="T88" s="80"/>
      <c r="AT88" s="25" t="s">
        <v>189</v>
      </c>
      <c r="AU88" s="25" t="s">
        <v>88</v>
      </c>
    </row>
    <row r="89" spans="2:65" s="12" customFormat="1" ht="27">
      <c r="B89" s="226"/>
      <c r="C89" s="227"/>
      <c r="D89" s="219" t="s">
        <v>277</v>
      </c>
      <c r="E89" s="228" t="s">
        <v>34</v>
      </c>
      <c r="F89" s="229" t="s">
        <v>1382</v>
      </c>
      <c r="G89" s="227"/>
      <c r="H89" s="230" t="s">
        <v>34</v>
      </c>
      <c r="I89" s="231"/>
      <c r="J89" s="227"/>
      <c r="K89" s="227"/>
      <c r="L89" s="232"/>
      <c r="M89" s="233"/>
      <c r="N89" s="234"/>
      <c r="O89" s="234"/>
      <c r="P89" s="234"/>
      <c r="Q89" s="234"/>
      <c r="R89" s="234"/>
      <c r="S89" s="234"/>
      <c r="T89" s="235"/>
      <c r="AT89" s="236" t="s">
        <v>277</v>
      </c>
      <c r="AU89" s="236" t="s">
        <v>88</v>
      </c>
      <c r="AV89" s="12" t="s">
        <v>86</v>
      </c>
      <c r="AW89" s="12" t="s">
        <v>41</v>
      </c>
      <c r="AX89" s="12" t="s">
        <v>78</v>
      </c>
      <c r="AY89" s="236" t="s">
        <v>179</v>
      </c>
    </row>
    <row r="90" spans="2:65" s="13" customFormat="1" ht="13.5">
      <c r="B90" s="237"/>
      <c r="C90" s="238"/>
      <c r="D90" s="219" t="s">
        <v>277</v>
      </c>
      <c r="E90" s="239" t="s">
        <v>34</v>
      </c>
      <c r="F90" s="240" t="s">
        <v>1383</v>
      </c>
      <c r="G90" s="238"/>
      <c r="H90" s="241">
        <v>1</v>
      </c>
      <c r="I90" s="242"/>
      <c r="J90" s="238"/>
      <c r="K90" s="238"/>
      <c r="L90" s="243"/>
      <c r="M90" s="244"/>
      <c r="N90" s="245"/>
      <c r="O90" s="245"/>
      <c r="P90" s="245"/>
      <c r="Q90" s="245"/>
      <c r="R90" s="245"/>
      <c r="S90" s="245"/>
      <c r="T90" s="246"/>
      <c r="AT90" s="247" t="s">
        <v>277</v>
      </c>
      <c r="AU90" s="247" t="s">
        <v>88</v>
      </c>
      <c r="AV90" s="13" t="s">
        <v>88</v>
      </c>
      <c r="AW90" s="13" t="s">
        <v>41</v>
      </c>
      <c r="AX90" s="13" t="s">
        <v>78</v>
      </c>
      <c r="AY90" s="247" t="s">
        <v>179</v>
      </c>
    </row>
    <row r="91" spans="2:65" s="14" customFormat="1" ht="13.5">
      <c r="B91" s="248"/>
      <c r="C91" s="249"/>
      <c r="D91" s="216" t="s">
        <v>277</v>
      </c>
      <c r="E91" s="250" t="s">
        <v>34</v>
      </c>
      <c r="F91" s="251" t="s">
        <v>280</v>
      </c>
      <c r="G91" s="249"/>
      <c r="H91" s="252">
        <v>1</v>
      </c>
      <c r="I91" s="253"/>
      <c r="J91" s="249"/>
      <c r="K91" s="249"/>
      <c r="L91" s="254"/>
      <c r="M91" s="255"/>
      <c r="N91" s="256"/>
      <c r="O91" s="256"/>
      <c r="P91" s="256"/>
      <c r="Q91" s="256"/>
      <c r="R91" s="256"/>
      <c r="S91" s="256"/>
      <c r="T91" s="257"/>
      <c r="AT91" s="258" t="s">
        <v>277</v>
      </c>
      <c r="AU91" s="258" t="s">
        <v>88</v>
      </c>
      <c r="AV91" s="14" t="s">
        <v>203</v>
      </c>
      <c r="AW91" s="14" t="s">
        <v>41</v>
      </c>
      <c r="AX91" s="14" t="s">
        <v>86</v>
      </c>
      <c r="AY91" s="258" t="s">
        <v>179</v>
      </c>
    </row>
    <row r="92" spans="2:65" s="1" customFormat="1" ht="22.5" customHeight="1">
      <c r="B92" s="43"/>
      <c r="C92" s="204" t="s">
        <v>88</v>
      </c>
      <c r="D92" s="204" t="s">
        <v>182</v>
      </c>
      <c r="E92" s="205" t="s">
        <v>1384</v>
      </c>
      <c r="F92" s="206" t="s">
        <v>1385</v>
      </c>
      <c r="G92" s="207" t="s">
        <v>846</v>
      </c>
      <c r="H92" s="208">
        <v>1</v>
      </c>
      <c r="I92" s="209"/>
      <c r="J92" s="210">
        <f>ROUND(I92*H92,2)</f>
        <v>0</v>
      </c>
      <c r="K92" s="206" t="s">
        <v>34</v>
      </c>
      <c r="L92" s="63"/>
      <c r="M92" s="211" t="s">
        <v>34</v>
      </c>
      <c r="N92" s="212" t="s">
        <v>49</v>
      </c>
      <c r="O92" s="44"/>
      <c r="P92" s="213">
        <f>O92*H92</f>
        <v>0</v>
      </c>
      <c r="Q92" s="213">
        <v>0</v>
      </c>
      <c r="R92" s="213">
        <f>Q92*H92</f>
        <v>0</v>
      </c>
      <c r="S92" s="213">
        <v>0</v>
      </c>
      <c r="T92" s="214">
        <f>S92*H92</f>
        <v>0</v>
      </c>
      <c r="AR92" s="25" t="s">
        <v>203</v>
      </c>
      <c r="AT92" s="25" t="s">
        <v>182</v>
      </c>
      <c r="AU92" s="25" t="s">
        <v>88</v>
      </c>
      <c r="AY92" s="25" t="s">
        <v>179</v>
      </c>
      <c r="BE92" s="215">
        <f>IF(N92="základní",J92,0)</f>
        <v>0</v>
      </c>
      <c r="BF92" s="215">
        <f>IF(N92="snížená",J92,0)</f>
        <v>0</v>
      </c>
      <c r="BG92" s="215">
        <f>IF(N92="zákl. přenesená",J92,0)</f>
        <v>0</v>
      </c>
      <c r="BH92" s="215">
        <f>IF(N92="sníž. přenesená",J92,0)</f>
        <v>0</v>
      </c>
      <c r="BI92" s="215">
        <f>IF(N92="nulová",J92,0)</f>
        <v>0</v>
      </c>
      <c r="BJ92" s="25" t="s">
        <v>86</v>
      </c>
      <c r="BK92" s="215">
        <f>ROUND(I92*H92,2)</f>
        <v>0</v>
      </c>
      <c r="BL92" s="25" t="s">
        <v>203</v>
      </c>
      <c r="BM92" s="25" t="s">
        <v>1386</v>
      </c>
    </row>
    <row r="93" spans="2:65" s="12" customFormat="1" ht="27">
      <c r="B93" s="226"/>
      <c r="C93" s="227"/>
      <c r="D93" s="219" t="s">
        <v>277</v>
      </c>
      <c r="E93" s="228" t="s">
        <v>34</v>
      </c>
      <c r="F93" s="229" t="s">
        <v>1382</v>
      </c>
      <c r="G93" s="227"/>
      <c r="H93" s="230" t="s">
        <v>34</v>
      </c>
      <c r="I93" s="231"/>
      <c r="J93" s="227"/>
      <c r="K93" s="227"/>
      <c r="L93" s="232"/>
      <c r="M93" s="233"/>
      <c r="N93" s="234"/>
      <c r="O93" s="234"/>
      <c r="P93" s="234"/>
      <c r="Q93" s="234"/>
      <c r="R93" s="234"/>
      <c r="S93" s="234"/>
      <c r="T93" s="235"/>
      <c r="AT93" s="236" t="s">
        <v>277</v>
      </c>
      <c r="AU93" s="236" t="s">
        <v>88</v>
      </c>
      <c r="AV93" s="12" t="s">
        <v>86</v>
      </c>
      <c r="AW93" s="12" t="s">
        <v>41</v>
      </c>
      <c r="AX93" s="12" t="s">
        <v>78</v>
      </c>
      <c r="AY93" s="236" t="s">
        <v>179</v>
      </c>
    </row>
    <row r="94" spans="2:65" s="13" customFormat="1" ht="13.5">
      <c r="B94" s="237"/>
      <c r="C94" s="238"/>
      <c r="D94" s="219" t="s">
        <v>277</v>
      </c>
      <c r="E94" s="239" t="s">
        <v>34</v>
      </c>
      <c r="F94" s="240" t="s">
        <v>1383</v>
      </c>
      <c r="G94" s="238"/>
      <c r="H94" s="241">
        <v>1</v>
      </c>
      <c r="I94" s="242"/>
      <c r="J94" s="238"/>
      <c r="K94" s="238"/>
      <c r="L94" s="243"/>
      <c r="M94" s="244"/>
      <c r="N94" s="245"/>
      <c r="O94" s="245"/>
      <c r="P94" s="245"/>
      <c r="Q94" s="245"/>
      <c r="R94" s="245"/>
      <c r="S94" s="245"/>
      <c r="T94" s="246"/>
      <c r="AT94" s="247" t="s">
        <v>277</v>
      </c>
      <c r="AU94" s="247" t="s">
        <v>88</v>
      </c>
      <c r="AV94" s="13" t="s">
        <v>88</v>
      </c>
      <c r="AW94" s="13" t="s">
        <v>41</v>
      </c>
      <c r="AX94" s="13" t="s">
        <v>78</v>
      </c>
      <c r="AY94" s="247" t="s">
        <v>179</v>
      </c>
    </row>
    <row r="95" spans="2:65" s="14" customFormat="1" ht="13.5">
      <c r="B95" s="248"/>
      <c r="C95" s="249"/>
      <c r="D95" s="219" t="s">
        <v>277</v>
      </c>
      <c r="E95" s="261" t="s">
        <v>34</v>
      </c>
      <c r="F95" s="262" t="s">
        <v>280</v>
      </c>
      <c r="G95" s="249"/>
      <c r="H95" s="263">
        <v>1</v>
      </c>
      <c r="I95" s="253"/>
      <c r="J95" s="249"/>
      <c r="K95" s="249"/>
      <c r="L95" s="254"/>
      <c r="M95" s="291"/>
      <c r="N95" s="292"/>
      <c r="O95" s="292"/>
      <c r="P95" s="292"/>
      <c r="Q95" s="292"/>
      <c r="R95" s="292"/>
      <c r="S95" s="292"/>
      <c r="T95" s="293"/>
      <c r="AT95" s="258" t="s">
        <v>277</v>
      </c>
      <c r="AU95" s="258" t="s">
        <v>88</v>
      </c>
      <c r="AV95" s="14" t="s">
        <v>203</v>
      </c>
      <c r="AW95" s="14" t="s">
        <v>41</v>
      </c>
      <c r="AX95" s="14" t="s">
        <v>86</v>
      </c>
      <c r="AY95" s="258" t="s">
        <v>179</v>
      </c>
    </row>
    <row r="96" spans="2:65" s="1" customFormat="1" ht="6.95" customHeight="1">
      <c r="B96" s="58"/>
      <c r="C96" s="59"/>
      <c r="D96" s="59"/>
      <c r="E96" s="59"/>
      <c r="F96" s="59"/>
      <c r="G96" s="59"/>
      <c r="H96" s="59"/>
      <c r="I96" s="150"/>
      <c r="J96" s="59"/>
      <c r="K96" s="59"/>
      <c r="L96" s="63"/>
    </row>
  </sheetData>
  <sheetProtection algorithmName="SHA-512" hashValue="kFJf48kJibi8pDXnMZwoz9AjUHM6lcKmMq/6oML6yoTKRGakUyScvbLigaET4S97JwCAtpNvSYdBdnwcrtokCw==" saltValue="Y4pMLS7MzTiTath74izIeg==" spinCount="100000" sheet="1" objects="1" scenarios="1" formatCells="0" formatColumns="0" formatRows="0" sort="0" autoFilter="0"/>
  <autoFilter ref="C83:K95"/>
  <mergeCells count="12">
    <mergeCell ref="G1:H1"/>
    <mergeCell ref="L2:V2"/>
    <mergeCell ref="E49:H49"/>
    <mergeCell ref="E51:H51"/>
    <mergeCell ref="E72:H72"/>
    <mergeCell ref="E74:H74"/>
    <mergeCell ref="E76:H76"/>
    <mergeCell ref="E7:H7"/>
    <mergeCell ref="E9:H9"/>
    <mergeCell ref="E11:H11"/>
    <mergeCell ref="E26:H26"/>
    <mergeCell ref="E47:H47"/>
  </mergeCells>
  <hyperlinks>
    <hyperlink ref="F1:G1" location="C2" display="1) Krycí list soupisu"/>
    <hyperlink ref="G1:H1" location="C58" display="2) Rekapitulace"/>
    <hyperlink ref="J1" location="C83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110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ht="22.5" customHeight="1">
      <c r="B9" s="29"/>
      <c r="C9" s="30"/>
      <c r="D9" s="30"/>
      <c r="E9" s="415" t="s">
        <v>240</v>
      </c>
      <c r="F9" s="375"/>
      <c r="G9" s="375"/>
      <c r="H9" s="375"/>
      <c r="I9" s="128"/>
      <c r="J9" s="30"/>
      <c r="K9" s="32"/>
    </row>
    <row r="10" spans="1:70">
      <c r="B10" s="29"/>
      <c r="C10" s="30"/>
      <c r="D10" s="38" t="s">
        <v>241</v>
      </c>
      <c r="E10" s="30"/>
      <c r="F10" s="30"/>
      <c r="G10" s="30"/>
      <c r="H10" s="30"/>
      <c r="I10" s="128"/>
      <c r="J10" s="30"/>
      <c r="K10" s="32"/>
    </row>
    <row r="11" spans="1:70" s="1" customFormat="1" ht="22.5" customHeight="1">
      <c r="B11" s="43"/>
      <c r="C11" s="44"/>
      <c r="D11" s="44"/>
      <c r="E11" s="399" t="s">
        <v>1387</v>
      </c>
      <c r="F11" s="418"/>
      <c r="G11" s="418"/>
      <c r="H11" s="418"/>
      <c r="I11" s="129"/>
      <c r="J11" s="44"/>
      <c r="K11" s="47"/>
    </row>
    <row r="12" spans="1:70" s="1" customFormat="1">
      <c r="B12" s="43"/>
      <c r="C12" s="44"/>
      <c r="D12" s="38" t="s">
        <v>1388</v>
      </c>
      <c r="E12" s="44"/>
      <c r="F12" s="44"/>
      <c r="G12" s="44"/>
      <c r="H12" s="44"/>
      <c r="I12" s="129"/>
      <c r="J12" s="44"/>
      <c r="K12" s="47"/>
    </row>
    <row r="13" spans="1:70" s="1" customFormat="1" ht="36.950000000000003" customHeight="1">
      <c r="B13" s="43"/>
      <c r="C13" s="44"/>
      <c r="D13" s="44"/>
      <c r="E13" s="417" t="s">
        <v>1389</v>
      </c>
      <c r="F13" s="418"/>
      <c r="G13" s="418"/>
      <c r="H13" s="418"/>
      <c r="I13" s="129"/>
      <c r="J13" s="44"/>
      <c r="K13" s="47"/>
    </row>
    <row r="14" spans="1:70" s="1" customFormat="1" ht="13.5">
      <c r="B14" s="43"/>
      <c r="C14" s="44"/>
      <c r="D14" s="44"/>
      <c r="E14" s="44"/>
      <c r="F14" s="44"/>
      <c r="G14" s="44"/>
      <c r="H14" s="44"/>
      <c r="I14" s="129"/>
      <c r="J14" s="44"/>
      <c r="K14" s="47"/>
    </row>
    <row r="15" spans="1:70" s="1" customFormat="1" ht="14.45" customHeight="1">
      <c r="B15" s="43"/>
      <c r="C15" s="44"/>
      <c r="D15" s="38" t="s">
        <v>20</v>
      </c>
      <c r="E15" s="44"/>
      <c r="F15" s="36" t="s">
        <v>21</v>
      </c>
      <c r="G15" s="44"/>
      <c r="H15" s="44"/>
      <c r="I15" s="130" t="s">
        <v>22</v>
      </c>
      <c r="J15" s="36" t="s">
        <v>34</v>
      </c>
      <c r="K15" s="47"/>
    </row>
    <row r="16" spans="1:70" s="1" customFormat="1" ht="14.45" customHeight="1">
      <c r="B16" s="43"/>
      <c r="C16" s="44"/>
      <c r="D16" s="38" t="s">
        <v>24</v>
      </c>
      <c r="E16" s="44"/>
      <c r="F16" s="36" t="s">
        <v>25</v>
      </c>
      <c r="G16" s="44"/>
      <c r="H16" s="44"/>
      <c r="I16" s="130" t="s">
        <v>26</v>
      </c>
      <c r="J16" s="131" t="str">
        <f>'Rekapitulace stavby'!AN8</f>
        <v>14. 11. 2017</v>
      </c>
      <c r="K16" s="47"/>
    </row>
    <row r="17" spans="2:11" s="1" customFormat="1" ht="10.9" customHeight="1">
      <c r="B17" s="43"/>
      <c r="C17" s="44"/>
      <c r="D17" s="44"/>
      <c r="E17" s="44"/>
      <c r="F17" s="44"/>
      <c r="G17" s="44"/>
      <c r="H17" s="44"/>
      <c r="I17" s="129"/>
      <c r="J17" s="44"/>
      <c r="K17" s="47"/>
    </row>
    <row r="18" spans="2:11" s="1" customFormat="1" ht="14.45" customHeight="1">
      <c r="B18" s="43"/>
      <c r="C18" s="44"/>
      <c r="D18" s="38" t="s">
        <v>32</v>
      </c>
      <c r="E18" s="44"/>
      <c r="F18" s="44"/>
      <c r="G18" s="44"/>
      <c r="H18" s="44"/>
      <c r="I18" s="130" t="s">
        <v>33</v>
      </c>
      <c r="J18" s="36" t="s">
        <v>34</v>
      </c>
      <c r="K18" s="47"/>
    </row>
    <row r="19" spans="2:11" s="1" customFormat="1" ht="18" customHeight="1">
      <c r="B19" s="43"/>
      <c r="C19" s="44"/>
      <c r="D19" s="44"/>
      <c r="E19" s="36" t="s">
        <v>35</v>
      </c>
      <c r="F19" s="44"/>
      <c r="G19" s="44"/>
      <c r="H19" s="44"/>
      <c r="I19" s="130" t="s">
        <v>36</v>
      </c>
      <c r="J19" s="36" t="s">
        <v>34</v>
      </c>
      <c r="K19" s="47"/>
    </row>
    <row r="20" spans="2:11" s="1" customFormat="1" ht="6.95" customHeight="1">
      <c r="B20" s="43"/>
      <c r="C20" s="44"/>
      <c r="D20" s="44"/>
      <c r="E20" s="44"/>
      <c r="F20" s="44"/>
      <c r="G20" s="44"/>
      <c r="H20" s="44"/>
      <c r="I20" s="129"/>
      <c r="J20" s="44"/>
      <c r="K20" s="47"/>
    </row>
    <row r="21" spans="2:11" s="1" customFormat="1" ht="14.45" customHeight="1">
      <c r="B21" s="43"/>
      <c r="C21" s="44"/>
      <c r="D21" s="38" t="s">
        <v>37</v>
      </c>
      <c r="E21" s="44"/>
      <c r="F21" s="44"/>
      <c r="G21" s="44"/>
      <c r="H21" s="44"/>
      <c r="I21" s="130" t="s">
        <v>33</v>
      </c>
      <c r="J21" s="36" t="str">
        <f>IF('Rekapitulace stavby'!AN13="Vyplň údaj","",IF('Rekapitulace stavby'!AN13="","",'Rekapitulace stavby'!AN13))</f>
        <v/>
      </c>
      <c r="K21" s="47"/>
    </row>
    <row r="22" spans="2:11" s="1" customFormat="1" ht="18" customHeight="1">
      <c r="B22" s="43"/>
      <c r="C22" s="44"/>
      <c r="D22" s="44"/>
      <c r="E22" s="36" t="str">
        <f>IF('Rekapitulace stavby'!E14="Vyplň údaj","",IF('Rekapitulace stavby'!E14="","",'Rekapitulace stavby'!E14))</f>
        <v/>
      </c>
      <c r="F22" s="44"/>
      <c r="G22" s="44"/>
      <c r="H22" s="44"/>
      <c r="I22" s="130" t="s">
        <v>36</v>
      </c>
      <c r="J22" s="36" t="str">
        <f>IF('Rekapitulace stavby'!AN14="Vyplň údaj","",IF('Rekapitulace stavby'!AN14="","",'Rekapitulace stavby'!AN14))</f>
        <v/>
      </c>
      <c r="K22" s="47"/>
    </row>
    <row r="23" spans="2:11" s="1" customFormat="1" ht="6.95" customHeight="1">
      <c r="B23" s="43"/>
      <c r="C23" s="44"/>
      <c r="D23" s="44"/>
      <c r="E23" s="44"/>
      <c r="F23" s="44"/>
      <c r="G23" s="44"/>
      <c r="H23" s="44"/>
      <c r="I23" s="129"/>
      <c r="J23" s="44"/>
      <c r="K23" s="47"/>
    </row>
    <row r="24" spans="2:11" s="1" customFormat="1" ht="14.45" customHeight="1">
      <c r="B24" s="43"/>
      <c r="C24" s="44"/>
      <c r="D24" s="38" t="s">
        <v>39</v>
      </c>
      <c r="E24" s="44"/>
      <c r="F24" s="44"/>
      <c r="G24" s="44"/>
      <c r="H24" s="44"/>
      <c r="I24" s="130" t="s">
        <v>33</v>
      </c>
      <c r="J24" s="36" t="s">
        <v>34</v>
      </c>
      <c r="K24" s="47"/>
    </row>
    <row r="25" spans="2:11" s="1" customFormat="1" ht="18" customHeight="1">
      <c r="B25" s="43"/>
      <c r="C25" s="44"/>
      <c r="D25" s="44"/>
      <c r="E25" s="36" t="s">
        <v>40</v>
      </c>
      <c r="F25" s="44"/>
      <c r="G25" s="44"/>
      <c r="H25" s="44"/>
      <c r="I25" s="130" t="s">
        <v>36</v>
      </c>
      <c r="J25" s="36" t="s">
        <v>34</v>
      </c>
      <c r="K25" s="47"/>
    </row>
    <row r="26" spans="2:11" s="1" customFormat="1" ht="6.95" customHeight="1">
      <c r="B26" s="43"/>
      <c r="C26" s="44"/>
      <c r="D26" s="44"/>
      <c r="E26" s="44"/>
      <c r="F26" s="44"/>
      <c r="G26" s="44"/>
      <c r="H26" s="44"/>
      <c r="I26" s="129"/>
      <c r="J26" s="44"/>
      <c r="K26" s="47"/>
    </row>
    <row r="27" spans="2:11" s="1" customFormat="1" ht="14.45" customHeight="1">
      <c r="B27" s="43"/>
      <c r="C27" s="44"/>
      <c r="D27" s="38" t="s">
        <v>42</v>
      </c>
      <c r="E27" s="44"/>
      <c r="F27" s="44"/>
      <c r="G27" s="44"/>
      <c r="H27" s="44"/>
      <c r="I27" s="129"/>
      <c r="J27" s="44"/>
      <c r="K27" s="47"/>
    </row>
    <row r="28" spans="2:11" s="7" customFormat="1" ht="22.5" customHeight="1">
      <c r="B28" s="132"/>
      <c r="C28" s="133"/>
      <c r="D28" s="133"/>
      <c r="E28" s="379" t="s">
        <v>34</v>
      </c>
      <c r="F28" s="379"/>
      <c r="G28" s="379"/>
      <c r="H28" s="379"/>
      <c r="I28" s="134"/>
      <c r="J28" s="133"/>
      <c r="K28" s="135"/>
    </row>
    <row r="29" spans="2:11" s="1" customFormat="1" ht="6.95" customHeight="1">
      <c r="B29" s="43"/>
      <c r="C29" s="44"/>
      <c r="D29" s="44"/>
      <c r="E29" s="44"/>
      <c r="F29" s="44"/>
      <c r="G29" s="44"/>
      <c r="H29" s="44"/>
      <c r="I29" s="129"/>
      <c r="J29" s="44"/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25.35" customHeight="1">
      <c r="B31" s="43"/>
      <c r="C31" s="44"/>
      <c r="D31" s="138" t="s">
        <v>44</v>
      </c>
      <c r="E31" s="44"/>
      <c r="F31" s="44"/>
      <c r="G31" s="44"/>
      <c r="H31" s="44"/>
      <c r="I31" s="129"/>
      <c r="J31" s="139">
        <f>ROUND(J89,2)</f>
        <v>0</v>
      </c>
      <c r="K31" s="47"/>
    </row>
    <row r="32" spans="2:11" s="1" customFormat="1" ht="6.95" customHeight="1">
      <c r="B32" s="43"/>
      <c r="C32" s="44"/>
      <c r="D32" s="87"/>
      <c r="E32" s="87"/>
      <c r="F32" s="87"/>
      <c r="G32" s="87"/>
      <c r="H32" s="87"/>
      <c r="I32" s="136"/>
      <c r="J32" s="87"/>
      <c r="K32" s="137"/>
    </row>
    <row r="33" spans="2:11" s="1" customFormat="1" ht="14.45" customHeight="1">
      <c r="B33" s="43"/>
      <c r="C33" s="44"/>
      <c r="D33" s="44"/>
      <c r="E33" s="44"/>
      <c r="F33" s="48" t="s">
        <v>46</v>
      </c>
      <c r="G33" s="44"/>
      <c r="H33" s="44"/>
      <c r="I33" s="140" t="s">
        <v>45</v>
      </c>
      <c r="J33" s="48" t="s">
        <v>47</v>
      </c>
      <c r="K33" s="47"/>
    </row>
    <row r="34" spans="2:11" s="1" customFormat="1" ht="14.45" customHeight="1">
      <c r="B34" s="43"/>
      <c r="C34" s="44"/>
      <c r="D34" s="51" t="s">
        <v>48</v>
      </c>
      <c r="E34" s="51" t="s">
        <v>49</v>
      </c>
      <c r="F34" s="141">
        <f>ROUND(SUM(BE89:BE91), 2)</f>
        <v>0</v>
      </c>
      <c r="G34" s="44"/>
      <c r="H34" s="44"/>
      <c r="I34" s="142">
        <v>0.21</v>
      </c>
      <c r="J34" s="141">
        <f>ROUND(ROUND((SUM(BE89:BE91)), 2)*I34, 2)</f>
        <v>0</v>
      </c>
      <c r="K34" s="47"/>
    </row>
    <row r="35" spans="2:11" s="1" customFormat="1" ht="14.45" customHeight="1">
      <c r="B35" s="43"/>
      <c r="C35" s="44"/>
      <c r="D35" s="44"/>
      <c r="E35" s="51" t="s">
        <v>50</v>
      </c>
      <c r="F35" s="141">
        <f>ROUND(SUM(BF89:BF91), 2)</f>
        <v>0</v>
      </c>
      <c r="G35" s="44"/>
      <c r="H35" s="44"/>
      <c r="I35" s="142">
        <v>0.15</v>
      </c>
      <c r="J35" s="141">
        <f>ROUND(ROUND((SUM(BF89:BF91)), 2)*I35, 2)</f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51</v>
      </c>
      <c r="F36" s="141">
        <f>ROUND(SUM(BG89:BG91), 2)</f>
        <v>0</v>
      </c>
      <c r="G36" s="44"/>
      <c r="H36" s="44"/>
      <c r="I36" s="142">
        <v>0.21</v>
      </c>
      <c r="J36" s="141">
        <v>0</v>
      </c>
      <c r="K36" s="47"/>
    </row>
    <row r="37" spans="2:11" s="1" customFormat="1" ht="14.45" hidden="1" customHeight="1">
      <c r="B37" s="43"/>
      <c r="C37" s="44"/>
      <c r="D37" s="44"/>
      <c r="E37" s="51" t="s">
        <v>52</v>
      </c>
      <c r="F37" s="141">
        <f>ROUND(SUM(BH89:BH91), 2)</f>
        <v>0</v>
      </c>
      <c r="G37" s="44"/>
      <c r="H37" s="44"/>
      <c r="I37" s="142">
        <v>0.15</v>
      </c>
      <c r="J37" s="141">
        <v>0</v>
      </c>
      <c r="K37" s="47"/>
    </row>
    <row r="38" spans="2:11" s="1" customFormat="1" ht="14.45" hidden="1" customHeight="1">
      <c r="B38" s="43"/>
      <c r="C38" s="44"/>
      <c r="D38" s="44"/>
      <c r="E38" s="51" t="s">
        <v>53</v>
      </c>
      <c r="F38" s="141">
        <f>ROUND(SUM(BI89:BI91), 2)</f>
        <v>0</v>
      </c>
      <c r="G38" s="44"/>
      <c r="H38" s="44"/>
      <c r="I38" s="142">
        <v>0</v>
      </c>
      <c r="J38" s="141">
        <v>0</v>
      </c>
      <c r="K38" s="47"/>
    </row>
    <row r="39" spans="2:11" s="1" customFormat="1" ht="6.95" customHeight="1">
      <c r="B39" s="43"/>
      <c r="C39" s="44"/>
      <c r="D39" s="44"/>
      <c r="E39" s="44"/>
      <c r="F39" s="44"/>
      <c r="G39" s="44"/>
      <c r="H39" s="44"/>
      <c r="I39" s="129"/>
      <c r="J39" s="44"/>
      <c r="K39" s="47"/>
    </row>
    <row r="40" spans="2:11" s="1" customFormat="1" ht="25.35" customHeight="1">
      <c r="B40" s="43"/>
      <c r="C40" s="143"/>
      <c r="D40" s="144" t="s">
        <v>54</v>
      </c>
      <c r="E40" s="81"/>
      <c r="F40" s="81"/>
      <c r="G40" s="145" t="s">
        <v>55</v>
      </c>
      <c r="H40" s="146" t="s">
        <v>56</v>
      </c>
      <c r="I40" s="147"/>
      <c r="J40" s="148">
        <f>SUM(J31:J38)</f>
        <v>0</v>
      </c>
      <c r="K40" s="149"/>
    </row>
    <row r="41" spans="2:11" s="1" customFormat="1" ht="14.45" customHeight="1">
      <c r="B41" s="58"/>
      <c r="C41" s="59"/>
      <c r="D41" s="59"/>
      <c r="E41" s="59"/>
      <c r="F41" s="59"/>
      <c r="G41" s="59"/>
      <c r="H41" s="59"/>
      <c r="I41" s="150"/>
      <c r="J41" s="59"/>
      <c r="K41" s="60"/>
    </row>
    <row r="45" spans="2:11" s="1" customFormat="1" ht="6.95" customHeight="1">
      <c r="B45" s="151"/>
      <c r="C45" s="152"/>
      <c r="D45" s="152"/>
      <c r="E45" s="152"/>
      <c r="F45" s="152"/>
      <c r="G45" s="152"/>
      <c r="H45" s="152"/>
      <c r="I45" s="153"/>
      <c r="J45" s="152"/>
      <c r="K45" s="154"/>
    </row>
    <row r="46" spans="2:11" s="1" customFormat="1" ht="36.950000000000003" customHeight="1">
      <c r="B46" s="43"/>
      <c r="C46" s="31" t="s">
        <v>151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6.95" customHeight="1">
      <c r="B47" s="43"/>
      <c r="C47" s="44"/>
      <c r="D47" s="44"/>
      <c r="E47" s="44"/>
      <c r="F47" s="44"/>
      <c r="G47" s="44"/>
      <c r="H47" s="44"/>
      <c r="I47" s="129"/>
      <c r="J47" s="44"/>
      <c r="K47" s="47"/>
    </row>
    <row r="48" spans="2:11" s="1" customFormat="1" ht="14.45" customHeight="1">
      <c r="B48" s="43"/>
      <c r="C48" s="38" t="s">
        <v>18</v>
      </c>
      <c r="D48" s="44"/>
      <c r="E48" s="44"/>
      <c r="F48" s="44"/>
      <c r="G48" s="44"/>
      <c r="H48" s="44"/>
      <c r="I48" s="129"/>
      <c r="J48" s="44"/>
      <c r="K48" s="47"/>
    </row>
    <row r="49" spans="2:47" s="1" customFormat="1" ht="22.5" customHeight="1">
      <c r="B49" s="43"/>
      <c r="C49" s="44"/>
      <c r="D49" s="44"/>
      <c r="E49" s="415" t="str">
        <f>E7</f>
        <v>Jednotka NIP a DIOP v budově D2</v>
      </c>
      <c r="F49" s="416"/>
      <c r="G49" s="416"/>
      <c r="H49" s="416"/>
      <c r="I49" s="129"/>
      <c r="J49" s="44"/>
      <c r="K49" s="47"/>
    </row>
    <row r="50" spans="2:47">
      <c r="B50" s="29"/>
      <c r="C50" s="38" t="s">
        <v>149</v>
      </c>
      <c r="D50" s="30"/>
      <c r="E50" s="30"/>
      <c r="F50" s="30"/>
      <c r="G50" s="30"/>
      <c r="H50" s="30"/>
      <c r="I50" s="128"/>
      <c r="J50" s="30"/>
      <c r="K50" s="32"/>
    </row>
    <row r="51" spans="2:47" ht="22.5" customHeight="1">
      <c r="B51" s="29"/>
      <c r="C51" s="30"/>
      <c r="D51" s="30"/>
      <c r="E51" s="415" t="s">
        <v>240</v>
      </c>
      <c r="F51" s="375"/>
      <c r="G51" s="375"/>
      <c r="H51" s="375"/>
      <c r="I51" s="128"/>
      <c r="J51" s="30"/>
      <c r="K51" s="32"/>
    </row>
    <row r="52" spans="2:47">
      <c r="B52" s="29"/>
      <c r="C52" s="38" t="s">
        <v>241</v>
      </c>
      <c r="D52" s="30"/>
      <c r="E52" s="30"/>
      <c r="F52" s="30"/>
      <c r="G52" s="30"/>
      <c r="H52" s="30"/>
      <c r="I52" s="128"/>
      <c r="J52" s="30"/>
      <c r="K52" s="32"/>
    </row>
    <row r="53" spans="2:47" s="1" customFormat="1" ht="22.5" customHeight="1">
      <c r="B53" s="43"/>
      <c r="C53" s="44"/>
      <c r="D53" s="44"/>
      <c r="E53" s="399" t="s">
        <v>1387</v>
      </c>
      <c r="F53" s="418"/>
      <c r="G53" s="418"/>
      <c r="H53" s="418"/>
      <c r="I53" s="129"/>
      <c r="J53" s="44"/>
      <c r="K53" s="47"/>
    </row>
    <row r="54" spans="2:47" s="1" customFormat="1" ht="14.45" customHeight="1">
      <c r="B54" s="43"/>
      <c r="C54" s="38" t="s">
        <v>1388</v>
      </c>
      <c r="D54" s="44"/>
      <c r="E54" s="44"/>
      <c r="F54" s="44"/>
      <c r="G54" s="44"/>
      <c r="H54" s="44"/>
      <c r="I54" s="129"/>
      <c r="J54" s="44"/>
      <c r="K54" s="47"/>
    </row>
    <row r="55" spans="2:47" s="1" customFormat="1" ht="23.25" customHeight="1">
      <c r="B55" s="43"/>
      <c r="C55" s="44"/>
      <c r="D55" s="44"/>
      <c r="E55" s="417" t="str">
        <f>E13</f>
        <v>D.1.4.1 - Zdravotně technické instalace</v>
      </c>
      <c r="F55" s="418"/>
      <c r="G55" s="418"/>
      <c r="H55" s="418"/>
      <c r="I55" s="129"/>
      <c r="J55" s="44"/>
      <c r="K55" s="47"/>
    </row>
    <row r="56" spans="2:47" s="1" customFormat="1" ht="6.95" customHeight="1">
      <c r="B56" s="43"/>
      <c r="C56" s="44"/>
      <c r="D56" s="44"/>
      <c r="E56" s="44"/>
      <c r="F56" s="44"/>
      <c r="G56" s="44"/>
      <c r="H56" s="44"/>
      <c r="I56" s="129"/>
      <c r="J56" s="44"/>
      <c r="K56" s="47"/>
    </row>
    <row r="57" spans="2:47" s="1" customFormat="1" ht="18" customHeight="1">
      <c r="B57" s="43"/>
      <c r="C57" s="38" t="s">
        <v>24</v>
      </c>
      <c r="D57" s="44"/>
      <c r="E57" s="44"/>
      <c r="F57" s="36" t="str">
        <f>F16</f>
        <v>Olomouc</v>
      </c>
      <c r="G57" s="44"/>
      <c r="H57" s="44"/>
      <c r="I57" s="130" t="s">
        <v>26</v>
      </c>
      <c r="J57" s="131" t="str">
        <f>IF(J16="","",J16)</f>
        <v>14. 11. 2017</v>
      </c>
      <c r="K57" s="47"/>
    </row>
    <row r="58" spans="2:47" s="1" customFormat="1" ht="6.95" customHeight="1">
      <c r="B58" s="43"/>
      <c r="C58" s="44"/>
      <c r="D58" s="44"/>
      <c r="E58" s="44"/>
      <c r="F58" s="44"/>
      <c r="G58" s="44"/>
      <c r="H58" s="44"/>
      <c r="I58" s="129"/>
      <c r="J58" s="44"/>
      <c r="K58" s="47"/>
    </row>
    <row r="59" spans="2:47" s="1" customFormat="1">
      <c r="B59" s="43"/>
      <c r="C59" s="38" t="s">
        <v>32</v>
      </c>
      <c r="D59" s="44"/>
      <c r="E59" s="44"/>
      <c r="F59" s="36" t="str">
        <f>E19</f>
        <v>Fakultní nemocnice Olomouc, příspěvková organizace</v>
      </c>
      <c r="G59" s="44"/>
      <c r="H59" s="44"/>
      <c r="I59" s="130" t="s">
        <v>39</v>
      </c>
      <c r="J59" s="36" t="str">
        <f>E25</f>
        <v>PPS KANIA</v>
      </c>
      <c r="K59" s="47"/>
    </row>
    <row r="60" spans="2:47" s="1" customFormat="1" ht="14.45" customHeight="1">
      <c r="B60" s="43"/>
      <c r="C60" s="38" t="s">
        <v>37</v>
      </c>
      <c r="D60" s="44"/>
      <c r="E60" s="44"/>
      <c r="F60" s="36" t="str">
        <f>IF(E22="","",E22)</f>
        <v/>
      </c>
      <c r="G60" s="44"/>
      <c r="H60" s="44"/>
      <c r="I60" s="129"/>
      <c r="J60" s="44"/>
      <c r="K60" s="47"/>
    </row>
    <row r="61" spans="2:47" s="1" customFormat="1" ht="10.35" customHeight="1">
      <c r="B61" s="43"/>
      <c r="C61" s="44"/>
      <c r="D61" s="44"/>
      <c r="E61" s="44"/>
      <c r="F61" s="44"/>
      <c r="G61" s="44"/>
      <c r="H61" s="44"/>
      <c r="I61" s="129"/>
      <c r="J61" s="44"/>
      <c r="K61" s="47"/>
    </row>
    <row r="62" spans="2:47" s="1" customFormat="1" ht="29.25" customHeight="1">
      <c r="B62" s="43"/>
      <c r="C62" s="155" t="s">
        <v>152</v>
      </c>
      <c r="D62" s="143"/>
      <c r="E62" s="143"/>
      <c r="F62" s="143"/>
      <c r="G62" s="143"/>
      <c r="H62" s="143"/>
      <c r="I62" s="156"/>
      <c r="J62" s="157" t="s">
        <v>153</v>
      </c>
      <c r="K62" s="158"/>
    </row>
    <row r="63" spans="2:47" s="1" customFormat="1" ht="10.35" customHeight="1">
      <c r="B63" s="43"/>
      <c r="C63" s="44"/>
      <c r="D63" s="44"/>
      <c r="E63" s="44"/>
      <c r="F63" s="44"/>
      <c r="G63" s="44"/>
      <c r="H63" s="44"/>
      <c r="I63" s="129"/>
      <c r="J63" s="44"/>
      <c r="K63" s="47"/>
    </row>
    <row r="64" spans="2:47" s="1" customFormat="1" ht="29.25" customHeight="1">
      <c r="B64" s="43"/>
      <c r="C64" s="159" t="s">
        <v>154</v>
      </c>
      <c r="D64" s="44"/>
      <c r="E64" s="44"/>
      <c r="F64" s="44"/>
      <c r="G64" s="44"/>
      <c r="H64" s="44"/>
      <c r="I64" s="129"/>
      <c r="J64" s="139">
        <f>J89</f>
        <v>0</v>
      </c>
      <c r="K64" s="47"/>
      <c r="AU64" s="25" t="s">
        <v>155</v>
      </c>
    </row>
    <row r="65" spans="2:12" s="8" customFormat="1" ht="24.95" customHeight="1">
      <c r="B65" s="160"/>
      <c r="C65" s="161"/>
      <c r="D65" s="162" t="s">
        <v>249</v>
      </c>
      <c r="E65" s="163"/>
      <c r="F65" s="163"/>
      <c r="G65" s="163"/>
      <c r="H65" s="163"/>
      <c r="I65" s="164"/>
      <c r="J65" s="165">
        <f>J90</f>
        <v>0</v>
      </c>
      <c r="K65" s="166"/>
    </row>
    <row r="66" spans="2:12" s="1" customFormat="1" ht="21.75" customHeight="1">
      <c r="B66" s="43"/>
      <c r="C66" s="44"/>
      <c r="D66" s="44"/>
      <c r="E66" s="44"/>
      <c r="F66" s="44"/>
      <c r="G66" s="44"/>
      <c r="H66" s="44"/>
      <c r="I66" s="129"/>
      <c r="J66" s="44"/>
      <c r="K66" s="47"/>
    </row>
    <row r="67" spans="2:12" s="1" customFormat="1" ht="6.95" customHeight="1">
      <c r="B67" s="58"/>
      <c r="C67" s="59"/>
      <c r="D67" s="59"/>
      <c r="E67" s="59"/>
      <c r="F67" s="59"/>
      <c r="G67" s="59"/>
      <c r="H67" s="59"/>
      <c r="I67" s="150"/>
      <c r="J67" s="59"/>
      <c r="K67" s="60"/>
    </row>
    <row r="71" spans="2:12" s="1" customFormat="1" ht="6.95" customHeight="1">
      <c r="B71" s="61"/>
      <c r="C71" s="62"/>
      <c r="D71" s="62"/>
      <c r="E71" s="62"/>
      <c r="F71" s="62"/>
      <c r="G71" s="62"/>
      <c r="H71" s="62"/>
      <c r="I71" s="153"/>
      <c r="J71" s="62"/>
      <c r="K71" s="62"/>
      <c r="L71" s="63"/>
    </row>
    <row r="72" spans="2:12" s="1" customFormat="1" ht="36.950000000000003" customHeight="1">
      <c r="B72" s="43"/>
      <c r="C72" s="64" t="s">
        <v>163</v>
      </c>
      <c r="D72" s="65"/>
      <c r="E72" s="65"/>
      <c r="F72" s="65"/>
      <c r="G72" s="65"/>
      <c r="H72" s="65"/>
      <c r="I72" s="174"/>
      <c r="J72" s="65"/>
      <c r="K72" s="65"/>
      <c r="L72" s="63"/>
    </row>
    <row r="73" spans="2:12" s="1" customFormat="1" ht="6.95" customHeight="1">
      <c r="B73" s="43"/>
      <c r="C73" s="65"/>
      <c r="D73" s="65"/>
      <c r="E73" s="65"/>
      <c r="F73" s="65"/>
      <c r="G73" s="65"/>
      <c r="H73" s="65"/>
      <c r="I73" s="174"/>
      <c r="J73" s="65"/>
      <c r="K73" s="65"/>
      <c r="L73" s="63"/>
    </row>
    <row r="74" spans="2:12" s="1" customFormat="1" ht="14.45" customHeight="1">
      <c r="B74" s="43"/>
      <c r="C74" s="67" t="s">
        <v>18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2.5" customHeight="1">
      <c r="B75" s="43"/>
      <c r="C75" s="65"/>
      <c r="D75" s="65"/>
      <c r="E75" s="419" t="str">
        <f>E7</f>
        <v>Jednotka NIP a DIOP v budově D2</v>
      </c>
      <c r="F75" s="420"/>
      <c r="G75" s="420"/>
      <c r="H75" s="420"/>
      <c r="I75" s="174"/>
      <c r="J75" s="65"/>
      <c r="K75" s="65"/>
      <c r="L75" s="63"/>
    </row>
    <row r="76" spans="2:12">
      <c r="B76" s="29"/>
      <c r="C76" s="67" t="s">
        <v>149</v>
      </c>
      <c r="D76" s="224"/>
      <c r="E76" s="224"/>
      <c r="F76" s="224"/>
      <c r="G76" s="224"/>
      <c r="H76" s="224"/>
      <c r="J76" s="224"/>
      <c r="K76" s="224"/>
      <c r="L76" s="225"/>
    </row>
    <row r="77" spans="2:12" ht="22.5" customHeight="1">
      <c r="B77" s="29"/>
      <c r="C77" s="224"/>
      <c r="D77" s="224"/>
      <c r="E77" s="419" t="s">
        <v>240</v>
      </c>
      <c r="F77" s="424"/>
      <c r="G77" s="424"/>
      <c r="H77" s="424"/>
      <c r="J77" s="224"/>
      <c r="K77" s="224"/>
      <c r="L77" s="225"/>
    </row>
    <row r="78" spans="2:12">
      <c r="B78" s="29"/>
      <c r="C78" s="67" t="s">
        <v>241</v>
      </c>
      <c r="D78" s="224"/>
      <c r="E78" s="224"/>
      <c r="F78" s="224"/>
      <c r="G78" s="224"/>
      <c r="H78" s="224"/>
      <c r="J78" s="224"/>
      <c r="K78" s="224"/>
      <c r="L78" s="225"/>
    </row>
    <row r="79" spans="2:12" s="1" customFormat="1" ht="22.5" customHeight="1">
      <c r="B79" s="43"/>
      <c r="C79" s="65"/>
      <c r="D79" s="65"/>
      <c r="E79" s="423" t="s">
        <v>1387</v>
      </c>
      <c r="F79" s="421"/>
      <c r="G79" s="421"/>
      <c r="H79" s="421"/>
      <c r="I79" s="174"/>
      <c r="J79" s="65"/>
      <c r="K79" s="65"/>
      <c r="L79" s="63"/>
    </row>
    <row r="80" spans="2:12" s="1" customFormat="1" ht="14.45" customHeight="1">
      <c r="B80" s="43"/>
      <c r="C80" s="67" t="s">
        <v>1388</v>
      </c>
      <c r="D80" s="65"/>
      <c r="E80" s="65"/>
      <c r="F80" s="65"/>
      <c r="G80" s="65"/>
      <c r="H80" s="65"/>
      <c r="I80" s="174"/>
      <c r="J80" s="65"/>
      <c r="K80" s="65"/>
      <c r="L80" s="63"/>
    </row>
    <row r="81" spans="2:65" s="1" customFormat="1" ht="23.25" customHeight="1">
      <c r="B81" s="43"/>
      <c r="C81" s="65"/>
      <c r="D81" s="65"/>
      <c r="E81" s="390" t="str">
        <f>E13</f>
        <v>D.1.4.1 - Zdravotně technické instalace</v>
      </c>
      <c r="F81" s="421"/>
      <c r="G81" s="421"/>
      <c r="H81" s="421"/>
      <c r="I81" s="174"/>
      <c r="J81" s="65"/>
      <c r="K81" s="65"/>
      <c r="L81" s="63"/>
    </row>
    <row r="82" spans="2:65" s="1" customFormat="1" ht="6.95" customHeight="1">
      <c r="B82" s="43"/>
      <c r="C82" s="65"/>
      <c r="D82" s="65"/>
      <c r="E82" s="65"/>
      <c r="F82" s="65"/>
      <c r="G82" s="65"/>
      <c r="H82" s="65"/>
      <c r="I82" s="174"/>
      <c r="J82" s="65"/>
      <c r="K82" s="65"/>
      <c r="L82" s="63"/>
    </row>
    <row r="83" spans="2:65" s="1" customFormat="1" ht="18" customHeight="1">
      <c r="B83" s="43"/>
      <c r="C83" s="67" t="s">
        <v>24</v>
      </c>
      <c r="D83" s="65"/>
      <c r="E83" s="65"/>
      <c r="F83" s="175" t="str">
        <f>F16</f>
        <v>Olomouc</v>
      </c>
      <c r="G83" s="65"/>
      <c r="H83" s="65"/>
      <c r="I83" s="176" t="s">
        <v>26</v>
      </c>
      <c r="J83" s="75" t="str">
        <f>IF(J16="","",J16)</f>
        <v>14. 11. 2017</v>
      </c>
      <c r="K83" s="65"/>
      <c r="L83" s="63"/>
    </row>
    <row r="84" spans="2:65" s="1" customFormat="1" ht="6.95" customHeight="1">
      <c r="B84" s="43"/>
      <c r="C84" s="65"/>
      <c r="D84" s="65"/>
      <c r="E84" s="65"/>
      <c r="F84" s="65"/>
      <c r="G84" s="65"/>
      <c r="H84" s="65"/>
      <c r="I84" s="174"/>
      <c r="J84" s="65"/>
      <c r="K84" s="65"/>
      <c r="L84" s="63"/>
    </row>
    <row r="85" spans="2:65" s="1" customFormat="1">
      <c r="B85" s="43"/>
      <c r="C85" s="67" t="s">
        <v>32</v>
      </c>
      <c r="D85" s="65"/>
      <c r="E85" s="65"/>
      <c r="F85" s="175" t="str">
        <f>E19</f>
        <v>Fakultní nemocnice Olomouc, příspěvková organizace</v>
      </c>
      <c r="G85" s="65"/>
      <c r="H85" s="65"/>
      <c r="I85" s="176" t="s">
        <v>39</v>
      </c>
      <c r="J85" s="175" t="str">
        <f>E25</f>
        <v>PPS KANIA</v>
      </c>
      <c r="K85" s="65"/>
      <c r="L85" s="63"/>
    </row>
    <row r="86" spans="2:65" s="1" customFormat="1" ht="14.45" customHeight="1">
      <c r="B86" s="43"/>
      <c r="C86" s="67" t="s">
        <v>37</v>
      </c>
      <c r="D86" s="65"/>
      <c r="E86" s="65"/>
      <c r="F86" s="175" t="str">
        <f>IF(E22="","",E22)</f>
        <v/>
      </c>
      <c r="G86" s="65"/>
      <c r="H86" s="65"/>
      <c r="I86" s="174"/>
      <c r="J86" s="65"/>
      <c r="K86" s="65"/>
      <c r="L86" s="63"/>
    </row>
    <row r="87" spans="2:65" s="1" customFormat="1" ht="10.35" customHeight="1">
      <c r="B87" s="43"/>
      <c r="C87" s="65"/>
      <c r="D87" s="65"/>
      <c r="E87" s="65"/>
      <c r="F87" s="65"/>
      <c r="G87" s="65"/>
      <c r="H87" s="65"/>
      <c r="I87" s="174"/>
      <c r="J87" s="65"/>
      <c r="K87" s="65"/>
      <c r="L87" s="63"/>
    </row>
    <row r="88" spans="2:65" s="10" customFormat="1" ht="29.25" customHeight="1">
      <c r="B88" s="177"/>
      <c r="C88" s="178" t="s">
        <v>164</v>
      </c>
      <c r="D88" s="179" t="s">
        <v>63</v>
      </c>
      <c r="E88" s="179" t="s">
        <v>59</v>
      </c>
      <c r="F88" s="179" t="s">
        <v>165</v>
      </c>
      <c r="G88" s="179" t="s">
        <v>166</v>
      </c>
      <c r="H88" s="179" t="s">
        <v>167</v>
      </c>
      <c r="I88" s="180" t="s">
        <v>168</v>
      </c>
      <c r="J88" s="179" t="s">
        <v>153</v>
      </c>
      <c r="K88" s="181" t="s">
        <v>169</v>
      </c>
      <c r="L88" s="182"/>
      <c r="M88" s="83" t="s">
        <v>170</v>
      </c>
      <c r="N88" s="84" t="s">
        <v>48</v>
      </c>
      <c r="O88" s="84" t="s">
        <v>171</v>
      </c>
      <c r="P88" s="84" t="s">
        <v>172</v>
      </c>
      <c r="Q88" s="84" t="s">
        <v>173</v>
      </c>
      <c r="R88" s="84" t="s">
        <v>174</v>
      </c>
      <c r="S88" s="84" t="s">
        <v>175</v>
      </c>
      <c r="T88" s="85" t="s">
        <v>176</v>
      </c>
    </row>
    <row r="89" spans="2:65" s="1" customFormat="1" ht="29.25" customHeight="1">
      <c r="B89" s="43"/>
      <c r="C89" s="89" t="s">
        <v>154</v>
      </c>
      <c r="D89" s="65"/>
      <c r="E89" s="65"/>
      <c r="F89" s="65"/>
      <c r="G89" s="65"/>
      <c r="H89" s="65"/>
      <c r="I89" s="174"/>
      <c r="J89" s="183">
        <f>BK89</f>
        <v>0</v>
      </c>
      <c r="K89" s="65"/>
      <c r="L89" s="63"/>
      <c r="M89" s="86"/>
      <c r="N89" s="87"/>
      <c r="O89" s="87"/>
      <c r="P89" s="184">
        <f>P90</f>
        <v>0</v>
      </c>
      <c r="Q89" s="87"/>
      <c r="R89" s="184">
        <f>R90</f>
        <v>0</v>
      </c>
      <c r="S89" s="87"/>
      <c r="T89" s="185">
        <f>T90</f>
        <v>0</v>
      </c>
      <c r="AT89" s="25" t="s">
        <v>77</v>
      </c>
      <c r="AU89" s="25" t="s">
        <v>155</v>
      </c>
      <c r="BK89" s="186">
        <f>BK90</f>
        <v>0</v>
      </c>
    </row>
    <row r="90" spans="2:65" s="11" customFormat="1" ht="37.35" customHeight="1">
      <c r="B90" s="187"/>
      <c r="C90" s="188"/>
      <c r="D90" s="201" t="s">
        <v>77</v>
      </c>
      <c r="E90" s="286" t="s">
        <v>603</v>
      </c>
      <c r="F90" s="286" t="s">
        <v>604</v>
      </c>
      <c r="G90" s="188"/>
      <c r="H90" s="188"/>
      <c r="I90" s="191"/>
      <c r="J90" s="287">
        <f>BK90</f>
        <v>0</v>
      </c>
      <c r="K90" s="188"/>
      <c r="L90" s="193"/>
      <c r="M90" s="194"/>
      <c r="N90" s="195"/>
      <c r="O90" s="195"/>
      <c r="P90" s="196">
        <f>P91</f>
        <v>0</v>
      </c>
      <c r="Q90" s="195"/>
      <c r="R90" s="196">
        <f>R91</f>
        <v>0</v>
      </c>
      <c r="S90" s="195"/>
      <c r="T90" s="197">
        <f>T91</f>
        <v>0</v>
      </c>
      <c r="AR90" s="198" t="s">
        <v>88</v>
      </c>
      <c r="AT90" s="199" t="s">
        <v>77</v>
      </c>
      <c r="AU90" s="199" t="s">
        <v>78</v>
      </c>
      <c r="AY90" s="198" t="s">
        <v>179</v>
      </c>
      <c r="BK90" s="200">
        <f>BK91</f>
        <v>0</v>
      </c>
    </row>
    <row r="91" spans="2:65" s="1" customFormat="1" ht="22.5" customHeight="1">
      <c r="B91" s="43"/>
      <c r="C91" s="204" t="s">
        <v>86</v>
      </c>
      <c r="D91" s="204" t="s">
        <v>182</v>
      </c>
      <c r="E91" s="205" t="s">
        <v>1390</v>
      </c>
      <c r="F91" s="206" t="s">
        <v>1391</v>
      </c>
      <c r="G91" s="207" t="s">
        <v>727</v>
      </c>
      <c r="H91" s="208">
        <v>1</v>
      </c>
      <c r="I91" s="209"/>
      <c r="J91" s="210">
        <f>ROUND(I91*H91,2)</f>
        <v>0</v>
      </c>
      <c r="K91" s="206" t="s">
        <v>34</v>
      </c>
      <c r="L91" s="63"/>
      <c r="M91" s="211" t="s">
        <v>34</v>
      </c>
      <c r="N91" s="288" t="s">
        <v>49</v>
      </c>
      <c r="O91" s="222"/>
      <c r="P91" s="289">
        <f>O91*H91</f>
        <v>0</v>
      </c>
      <c r="Q91" s="289">
        <v>0</v>
      </c>
      <c r="R91" s="289">
        <f>Q91*H91</f>
        <v>0</v>
      </c>
      <c r="S91" s="289">
        <v>0</v>
      </c>
      <c r="T91" s="290">
        <f>S91*H91</f>
        <v>0</v>
      </c>
      <c r="AR91" s="25" t="s">
        <v>337</v>
      </c>
      <c r="AT91" s="25" t="s">
        <v>182</v>
      </c>
      <c r="AU91" s="25" t="s">
        <v>86</v>
      </c>
      <c r="AY91" s="25" t="s">
        <v>179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25" t="s">
        <v>86</v>
      </c>
      <c r="BK91" s="215">
        <f>ROUND(I91*H91,2)</f>
        <v>0</v>
      </c>
      <c r="BL91" s="25" t="s">
        <v>337</v>
      </c>
      <c r="BM91" s="25" t="s">
        <v>1392</v>
      </c>
    </row>
    <row r="92" spans="2:65" s="1" customFormat="1" ht="6.95" customHeight="1">
      <c r="B92" s="58"/>
      <c r="C92" s="59"/>
      <c r="D92" s="59"/>
      <c r="E92" s="59"/>
      <c r="F92" s="59"/>
      <c r="G92" s="59"/>
      <c r="H92" s="59"/>
      <c r="I92" s="150"/>
      <c r="J92" s="59"/>
      <c r="K92" s="59"/>
      <c r="L92" s="63"/>
    </row>
  </sheetData>
  <sheetProtection algorithmName="SHA-512" hashValue="VKPFjweHVq0hbCDW54cL6ttemiIBi0AHkGWZ/NlmmQQyh1OinWmG7FsXgEUxgZiRLQuL8FLSkoV3P9/zv4aJUg==" saltValue="VYFPeuVOTsVuNfzsrXBwgg==" spinCount="100000" sheet="1" objects="1" scenarios="1" formatCells="0" formatColumns="0" formatRows="0" sort="0" autoFilter="0"/>
  <autoFilter ref="C88:K91"/>
  <mergeCells count="15">
    <mergeCell ref="E79:H79"/>
    <mergeCell ref="E77:H77"/>
    <mergeCell ref="E81:H81"/>
    <mergeCell ref="G1:H1"/>
    <mergeCell ref="L2:V2"/>
    <mergeCell ref="E49:H49"/>
    <mergeCell ref="E53:H53"/>
    <mergeCell ref="E51:H51"/>
    <mergeCell ref="E55:H55"/>
    <mergeCell ref="E75:H75"/>
    <mergeCell ref="E7:H7"/>
    <mergeCell ref="E11:H11"/>
    <mergeCell ref="E9:H9"/>
    <mergeCell ref="E13:H13"/>
    <mergeCell ref="E28:H28"/>
  </mergeCells>
  <hyperlinks>
    <hyperlink ref="F1:G1" location="C2" display="1) Krycí list soupisu"/>
    <hyperlink ref="G1:H1" location="C62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113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ht="22.5" customHeight="1">
      <c r="B9" s="29"/>
      <c r="C9" s="30"/>
      <c r="D9" s="30"/>
      <c r="E9" s="415" t="s">
        <v>240</v>
      </c>
      <c r="F9" s="375"/>
      <c r="G9" s="375"/>
      <c r="H9" s="375"/>
      <c r="I9" s="128"/>
      <c r="J9" s="30"/>
      <c r="K9" s="32"/>
    </row>
    <row r="10" spans="1:70">
      <c r="B10" s="29"/>
      <c r="C10" s="30"/>
      <c r="D10" s="38" t="s">
        <v>241</v>
      </c>
      <c r="E10" s="30"/>
      <c r="F10" s="30"/>
      <c r="G10" s="30"/>
      <c r="H10" s="30"/>
      <c r="I10" s="128"/>
      <c r="J10" s="30"/>
      <c r="K10" s="32"/>
    </row>
    <row r="11" spans="1:70" s="1" customFormat="1" ht="22.5" customHeight="1">
      <c r="B11" s="43"/>
      <c r="C11" s="44"/>
      <c r="D11" s="44"/>
      <c r="E11" s="399" t="s">
        <v>1387</v>
      </c>
      <c r="F11" s="418"/>
      <c r="G11" s="418"/>
      <c r="H11" s="418"/>
      <c r="I11" s="129"/>
      <c r="J11" s="44"/>
      <c r="K11" s="47"/>
    </row>
    <row r="12" spans="1:70" s="1" customFormat="1">
      <c r="B12" s="43"/>
      <c r="C12" s="44"/>
      <c r="D12" s="38" t="s">
        <v>1388</v>
      </c>
      <c r="E12" s="44"/>
      <c r="F12" s="44"/>
      <c r="G12" s="44"/>
      <c r="H12" s="44"/>
      <c r="I12" s="129"/>
      <c r="J12" s="44"/>
      <c r="K12" s="47"/>
    </row>
    <row r="13" spans="1:70" s="1" customFormat="1" ht="36.950000000000003" customHeight="1">
      <c r="B13" s="43"/>
      <c r="C13" s="44"/>
      <c r="D13" s="44"/>
      <c r="E13" s="417" t="s">
        <v>1393</v>
      </c>
      <c r="F13" s="418"/>
      <c r="G13" s="418"/>
      <c r="H13" s="418"/>
      <c r="I13" s="129"/>
      <c r="J13" s="44"/>
      <c r="K13" s="47"/>
    </row>
    <row r="14" spans="1:70" s="1" customFormat="1" ht="13.5">
      <c r="B14" s="43"/>
      <c r="C14" s="44"/>
      <c r="D14" s="44"/>
      <c r="E14" s="44"/>
      <c r="F14" s="44"/>
      <c r="G14" s="44"/>
      <c r="H14" s="44"/>
      <c r="I14" s="129"/>
      <c r="J14" s="44"/>
      <c r="K14" s="47"/>
    </row>
    <row r="15" spans="1:70" s="1" customFormat="1" ht="14.45" customHeight="1">
      <c r="B15" s="43"/>
      <c r="C15" s="44"/>
      <c r="D15" s="38" t="s">
        <v>20</v>
      </c>
      <c r="E15" s="44"/>
      <c r="F15" s="36" t="s">
        <v>21</v>
      </c>
      <c r="G15" s="44"/>
      <c r="H15" s="44"/>
      <c r="I15" s="130" t="s">
        <v>22</v>
      </c>
      <c r="J15" s="36" t="s">
        <v>34</v>
      </c>
      <c r="K15" s="47"/>
    </row>
    <row r="16" spans="1:70" s="1" customFormat="1" ht="14.45" customHeight="1">
      <c r="B16" s="43"/>
      <c r="C16" s="44"/>
      <c r="D16" s="38" t="s">
        <v>24</v>
      </c>
      <c r="E16" s="44"/>
      <c r="F16" s="36" t="s">
        <v>25</v>
      </c>
      <c r="G16" s="44"/>
      <c r="H16" s="44"/>
      <c r="I16" s="130" t="s">
        <v>26</v>
      </c>
      <c r="J16" s="131" t="str">
        <f>'Rekapitulace stavby'!AN8</f>
        <v>14. 11. 2017</v>
      </c>
      <c r="K16" s="47"/>
    </row>
    <row r="17" spans="2:11" s="1" customFormat="1" ht="10.9" customHeight="1">
      <c r="B17" s="43"/>
      <c r="C17" s="44"/>
      <c r="D17" s="44"/>
      <c r="E17" s="44"/>
      <c r="F17" s="44"/>
      <c r="G17" s="44"/>
      <c r="H17" s="44"/>
      <c r="I17" s="129"/>
      <c r="J17" s="44"/>
      <c r="K17" s="47"/>
    </row>
    <row r="18" spans="2:11" s="1" customFormat="1" ht="14.45" customHeight="1">
      <c r="B18" s="43"/>
      <c r="C18" s="44"/>
      <c r="D18" s="38" t="s">
        <v>32</v>
      </c>
      <c r="E18" s="44"/>
      <c r="F18" s="44"/>
      <c r="G18" s="44"/>
      <c r="H18" s="44"/>
      <c r="I18" s="130" t="s">
        <v>33</v>
      </c>
      <c r="J18" s="36" t="s">
        <v>34</v>
      </c>
      <c r="K18" s="47"/>
    </row>
    <row r="19" spans="2:11" s="1" customFormat="1" ht="18" customHeight="1">
      <c r="B19" s="43"/>
      <c r="C19" s="44"/>
      <c r="D19" s="44"/>
      <c r="E19" s="36" t="s">
        <v>35</v>
      </c>
      <c r="F19" s="44"/>
      <c r="G19" s="44"/>
      <c r="H19" s="44"/>
      <c r="I19" s="130" t="s">
        <v>36</v>
      </c>
      <c r="J19" s="36" t="s">
        <v>34</v>
      </c>
      <c r="K19" s="47"/>
    </row>
    <row r="20" spans="2:11" s="1" customFormat="1" ht="6.95" customHeight="1">
      <c r="B20" s="43"/>
      <c r="C20" s="44"/>
      <c r="D20" s="44"/>
      <c r="E20" s="44"/>
      <c r="F20" s="44"/>
      <c r="G20" s="44"/>
      <c r="H20" s="44"/>
      <c r="I20" s="129"/>
      <c r="J20" s="44"/>
      <c r="K20" s="47"/>
    </row>
    <row r="21" spans="2:11" s="1" customFormat="1" ht="14.45" customHeight="1">
      <c r="B21" s="43"/>
      <c r="C21" s="44"/>
      <c r="D21" s="38" t="s">
        <v>37</v>
      </c>
      <c r="E21" s="44"/>
      <c r="F21" s="44"/>
      <c r="G21" s="44"/>
      <c r="H21" s="44"/>
      <c r="I21" s="130" t="s">
        <v>33</v>
      </c>
      <c r="J21" s="36" t="str">
        <f>IF('Rekapitulace stavby'!AN13="Vyplň údaj","",IF('Rekapitulace stavby'!AN13="","",'Rekapitulace stavby'!AN13))</f>
        <v/>
      </c>
      <c r="K21" s="47"/>
    </row>
    <row r="22" spans="2:11" s="1" customFormat="1" ht="18" customHeight="1">
      <c r="B22" s="43"/>
      <c r="C22" s="44"/>
      <c r="D22" s="44"/>
      <c r="E22" s="36" t="str">
        <f>IF('Rekapitulace stavby'!E14="Vyplň údaj","",IF('Rekapitulace stavby'!E14="","",'Rekapitulace stavby'!E14))</f>
        <v/>
      </c>
      <c r="F22" s="44"/>
      <c r="G22" s="44"/>
      <c r="H22" s="44"/>
      <c r="I22" s="130" t="s">
        <v>36</v>
      </c>
      <c r="J22" s="36" t="str">
        <f>IF('Rekapitulace stavby'!AN14="Vyplň údaj","",IF('Rekapitulace stavby'!AN14="","",'Rekapitulace stavby'!AN14))</f>
        <v/>
      </c>
      <c r="K22" s="47"/>
    </row>
    <row r="23" spans="2:11" s="1" customFormat="1" ht="6.95" customHeight="1">
      <c r="B23" s="43"/>
      <c r="C23" s="44"/>
      <c r="D23" s="44"/>
      <c r="E23" s="44"/>
      <c r="F23" s="44"/>
      <c r="G23" s="44"/>
      <c r="H23" s="44"/>
      <c r="I23" s="129"/>
      <c r="J23" s="44"/>
      <c r="K23" s="47"/>
    </row>
    <row r="24" spans="2:11" s="1" customFormat="1" ht="14.45" customHeight="1">
      <c r="B24" s="43"/>
      <c r="C24" s="44"/>
      <c r="D24" s="38" t="s">
        <v>39</v>
      </c>
      <c r="E24" s="44"/>
      <c r="F24" s="44"/>
      <c r="G24" s="44"/>
      <c r="H24" s="44"/>
      <c r="I24" s="130" t="s">
        <v>33</v>
      </c>
      <c r="J24" s="36" t="s">
        <v>34</v>
      </c>
      <c r="K24" s="47"/>
    </row>
    <row r="25" spans="2:11" s="1" customFormat="1" ht="18" customHeight="1">
      <c r="B25" s="43"/>
      <c r="C25" s="44"/>
      <c r="D25" s="44"/>
      <c r="E25" s="36" t="s">
        <v>40</v>
      </c>
      <c r="F25" s="44"/>
      <c r="G25" s="44"/>
      <c r="H25" s="44"/>
      <c r="I25" s="130" t="s">
        <v>36</v>
      </c>
      <c r="J25" s="36" t="s">
        <v>34</v>
      </c>
      <c r="K25" s="47"/>
    </row>
    <row r="26" spans="2:11" s="1" customFormat="1" ht="6.95" customHeight="1">
      <c r="B26" s="43"/>
      <c r="C26" s="44"/>
      <c r="D26" s="44"/>
      <c r="E26" s="44"/>
      <c r="F26" s="44"/>
      <c r="G26" s="44"/>
      <c r="H26" s="44"/>
      <c r="I26" s="129"/>
      <c r="J26" s="44"/>
      <c r="K26" s="47"/>
    </row>
    <row r="27" spans="2:11" s="1" customFormat="1" ht="14.45" customHeight="1">
      <c r="B27" s="43"/>
      <c r="C27" s="44"/>
      <c r="D27" s="38" t="s">
        <v>42</v>
      </c>
      <c r="E27" s="44"/>
      <c r="F27" s="44"/>
      <c r="G27" s="44"/>
      <c r="H27" s="44"/>
      <c r="I27" s="129"/>
      <c r="J27" s="44"/>
      <c r="K27" s="47"/>
    </row>
    <row r="28" spans="2:11" s="7" customFormat="1" ht="22.5" customHeight="1">
      <c r="B28" s="132"/>
      <c r="C28" s="133"/>
      <c r="D28" s="133"/>
      <c r="E28" s="379" t="s">
        <v>34</v>
      </c>
      <c r="F28" s="379"/>
      <c r="G28" s="379"/>
      <c r="H28" s="379"/>
      <c r="I28" s="134"/>
      <c r="J28" s="133"/>
      <c r="K28" s="135"/>
    </row>
    <row r="29" spans="2:11" s="1" customFormat="1" ht="6.95" customHeight="1">
      <c r="B29" s="43"/>
      <c r="C29" s="44"/>
      <c r="D29" s="44"/>
      <c r="E29" s="44"/>
      <c r="F29" s="44"/>
      <c r="G29" s="44"/>
      <c r="H29" s="44"/>
      <c r="I29" s="129"/>
      <c r="J29" s="44"/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25.35" customHeight="1">
      <c r="B31" s="43"/>
      <c r="C31" s="44"/>
      <c r="D31" s="138" t="s">
        <v>44</v>
      </c>
      <c r="E31" s="44"/>
      <c r="F31" s="44"/>
      <c r="G31" s="44"/>
      <c r="H31" s="44"/>
      <c r="I31" s="129"/>
      <c r="J31" s="139">
        <f>ROUND(J89,2)</f>
        <v>0</v>
      </c>
      <c r="K31" s="47"/>
    </row>
    <row r="32" spans="2:11" s="1" customFormat="1" ht="6.95" customHeight="1">
      <c r="B32" s="43"/>
      <c r="C32" s="44"/>
      <c r="D32" s="87"/>
      <c r="E32" s="87"/>
      <c r="F32" s="87"/>
      <c r="G32" s="87"/>
      <c r="H32" s="87"/>
      <c r="I32" s="136"/>
      <c r="J32" s="87"/>
      <c r="K32" s="137"/>
    </row>
    <row r="33" spans="2:11" s="1" customFormat="1" ht="14.45" customHeight="1">
      <c r="B33" s="43"/>
      <c r="C33" s="44"/>
      <c r="D33" s="44"/>
      <c r="E33" s="44"/>
      <c r="F33" s="48" t="s">
        <v>46</v>
      </c>
      <c r="G33" s="44"/>
      <c r="H33" s="44"/>
      <c r="I33" s="140" t="s">
        <v>45</v>
      </c>
      <c r="J33" s="48" t="s">
        <v>47</v>
      </c>
      <c r="K33" s="47"/>
    </row>
    <row r="34" spans="2:11" s="1" customFormat="1" ht="14.45" customHeight="1">
      <c r="B34" s="43"/>
      <c r="C34" s="44"/>
      <c r="D34" s="51" t="s">
        <v>48</v>
      </c>
      <c r="E34" s="51" t="s">
        <v>49</v>
      </c>
      <c r="F34" s="141">
        <f>ROUND(SUM(BE89:BE91), 2)</f>
        <v>0</v>
      </c>
      <c r="G34" s="44"/>
      <c r="H34" s="44"/>
      <c r="I34" s="142">
        <v>0.21</v>
      </c>
      <c r="J34" s="141">
        <f>ROUND(ROUND((SUM(BE89:BE91)), 2)*I34, 2)</f>
        <v>0</v>
      </c>
      <c r="K34" s="47"/>
    </row>
    <row r="35" spans="2:11" s="1" customFormat="1" ht="14.45" customHeight="1">
      <c r="B35" s="43"/>
      <c r="C35" s="44"/>
      <c r="D35" s="44"/>
      <c r="E35" s="51" t="s">
        <v>50</v>
      </c>
      <c r="F35" s="141">
        <f>ROUND(SUM(BF89:BF91), 2)</f>
        <v>0</v>
      </c>
      <c r="G35" s="44"/>
      <c r="H35" s="44"/>
      <c r="I35" s="142">
        <v>0.15</v>
      </c>
      <c r="J35" s="141">
        <f>ROUND(ROUND((SUM(BF89:BF91)), 2)*I35, 2)</f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51</v>
      </c>
      <c r="F36" s="141">
        <f>ROUND(SUM(BG89:BG91), 2)</f>
        <v>0</v>
      </c>
      <c r="G36" s="44"/>
      <c r="H36" s="44"/>
      <c r="I36" s="142">
        <v>0.21</v>
      </c>
      <c r="J36" s="141">
        <v>0</v>
      </c>
      <c r="K36" s="47"/>
    </row>
    <row r="37" spans="2:11" s="1" customFormat="1" ht="14.45" hidden="1" customHeight="1">
      <c r="B37" s="43"/>
      <c r="C37" s="44"/>
      <c r="D37" s="44"/>
      <c r="E37" s="51" t="s">
        <v>52</v>
      </c>
      <c r="F37" s="141">
        <f>ROUND(SUM(BH89:BH91), 2)</f>
        <v>0</v>
      </c>
      <c r="G37" s="44"/>
      <c r="H37" s="44"/>
      <c r="I37" s="142">
        <v>0.15</v>
      </c>
      <c r="J37" s="141">
        <v>0</v>
      </c>
      <c r="K37" s="47"/>
    </row>
    <row r="38" spans="2:11" s="1" customFormat="1" ht="14.45" hidden="1" customHeight="1">
      <c r="B38" s="43"/>
      <c r="C38" s="44"/>
      <c r="D38" s="44"/>
      <c r="E38" s="51" t="s">
        <v>53</v>
      </c>
      <c r="F38" s="141">
        <f>ROUND(SUM(BI89:BI91), 2)</f>
        <v>0</v>
      </c>
      <c r="G38" s="44"/>
      <c r="H38" s="44"/>
      <c r="I38" s="142">
        <v>0</v>
      </c>
      <c r="J38" s="141">
        <v>0</v>
      </c>
      <c r="K38" s="47"/>
    </row>
    <row r="39" spans="2:11" s="1" customFormat="1" ht="6.95" customHeight="1">
      <c r="B39" s="43"/>
      <c r="C39" s="44"/>
      <c r="D39" s="44"/>
      <c r="E39" s="44"/>
      <c r="F39" s="44"/>
      <c r="G39" s="44"/>
      <c r="H39" s="44"/>
      <c r="I39" s="129"/>
      <c r="J39" s="44"/>
      <c r="K39" s="47"/>
    </row>
    <row r="40" spans="2:11" s="1" customFormat="1" ht="25.35" customHeight="1">
      <c r="B40" s="43"/>
      <c r="C40" s="143"/>
      <c r="D40" s="144" t="s">
        <v>54</v>
      </c>
      <c r="E40" s="81"/>
      <c r="F40" s="81"/>
      <c r="G40" s="145" t="s">
        <v>55</v>
      </c>
      <c r="H40" s="146" t="s">
        <v>56</v>
      </c>
      <c r="I40" s="147"/>
      <c r="J40" s="148">
        <f>SUM(J31:J38)</f>
        <v>0</v>
      </c>
      <c r="K40" s="149"/>
    </row>
    <row r="41" spans="2:11" s="1" customFormat="1" ht="14.45" customHeight="1">
      <c r="B41" s="58"/>
      <c r="C41" s="59"/>
      <c r="D41" s="59"/>
      <c r="E41" s="59"/>
      <c r="F41" s="59"/>
      <c r="G41" s="59"/>
      <c r="H41" s="59"/>
      <c r="I41" s="150"/>
      <c r="J41" s="59"/>
      <c r="K41" s="60"/>
    </row>
    <row r="45" spans="2:11" s="1" customFormat="1" ht="6.95" customHeight="1">
      <c r="B45" s="151"/>
      <c r="C45" s="152"/>
      <c r="D45" s="152"/>
      <c r="E45" s="152"/>
      <c r="F45" s="152"/>
      <c r="G45" s="152"/>
      <c r="H45" s="152"/>
      <c r="I45" s="153"/>
      <c r="J45" s="152"/>
      <c r="K45" s="154"/>
    </row>
    <row r="46" spans="2:11" s="1" customFormat="1" ht="36.950000000000003" customHeight="1">
      <c r="B46" s="43"/>
      <c r="C46" s="31" t="s">
        <v>151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6.95" customHeight="1">
      <c r="B47" s="43"/>
      <c r="C47" s="44"/>
      <c r="D47" s="44"/>
      <c r="E47" s="44"/>
      <c r="F47" s="44"/>
      <c r="G47" s="44"/>
      <c r="H47" s="44"/>
      <c r="I47" s="129"/>
      <c r="J47" s="44"/>
      <c r="K47" s="47"/>
    </row>
    <row r="48" spans="2:11" s="1" customFormat="1" ht="14.45" customHeight="1">
      <c r="B48" s="43"/>
      <c r="C48" s="38" t="s">
        <v>18</v>
      </c>
      <c r="D48" s="44"/>
      <c r="E48" s="44"/>
      <c r="F48" s="44"/>
      <c r="G48" s="44"/>
      <c r="H48" s="44"/>
      <c r="I48" s="129"/>
      <c r="J48" s="44"/>
      <c r="K48" s="47"/>
    </row>
    <row r="49" spans="2:47" s="1" customFormat="1" ht="22.5" customHeight="1">
      <c r="B49" s="43"/>
      <c r="C49" s="44"/>
      <c r="D49" s="44"/>
      <c r="E49" s="415" t="str">
        <f>E7</f>
        <v>Jednotka NIP a DIOP v budově D2</v>
      </c>
      <c r="F49" s="416"/>
      <c r="G49" s="416"/>
      <c r="H49" s="416"/>
      <c r="I49" s="129"/>
      <c r="J49" s="44"/>
      <c r="K49" s="47"/>
    </row>
    <row r="50" spans="2:47">
      <c r="B50" s="29"/>
      <c r="C50" s="38" t="s">
        <v>149</v>
      </c>
      <c r="D50" s="30"/>
      <c r="E50" s="30"/>
      <c r="F50" s="30"/>
      <c r="G50" s="30"/>
      <c r="H50" s="30"/>
      <c r="I50" s="128"/>
      <c r="J50" s="30"/>
      <c r="K50" s="32"/>
    </row>
    <row r="51" spans="2:47" ht="22.5" customHeight="1">
      <c r="B51" s="29"/>
      <c r="C51" s="30"/>
      <c r="D51" s="30"/>
      <c r="E51" s="415" t="s">
        <v>240</v>
      </c>
      <c r="F51" s="375"/>
      <c r="G51" s="375"/>
      <c r="H51" s="375"/>
      <c r="I51" s="128"/>
      <c r="J51" s="30"/>
      <c r="K51" s="32"/>
    </row>
    <row r="52" spans="2:47">
      <c r="B52" s="29"/>
      <c r="C52" s="38" t="s">
        <v>241</v>
      </c>
      <c r="D52" s="30"/>
      <c r="E52" s="30"/>
      <c r="F52" s="30"/>
      <c r="G52" s="30"/>
      <c r="H52" s="30"/>
      <c r="I52" s="128"/>
      <c r="J52" s="30"/>
      <c r="K52" s="32"/>
    </row>
    <row r="53" spans="2:47" s="1" customFormat="1" ht="22.5" customHeight="1">
      <c r="B53" s="43"/>
      <c r="C53" s="44"/>
      <c r="D53" s="44"/>
      <c r="E53" s="399" t="s">
        <v>1387</v>
      </c>
      <c r="F53" s="418"/>
      <c r="G53" s="418"/>
      <c r="H53" s="418"/>
      <c r="I53" s="129"/>
      <c r="J53" s="44"/>
      <c r="K53" s="47"/>
    </row>
    <row r="54" spans="2:47" s="1" customFormat="1" ht="14.45" customHeight="1">
      <c r="B54" s="43"/>
      <c r="C54" s="38" t="s">
        <v>1388</v>
      </c>
      <c r="D54" s="44"/>
      <c r="E54" s="44"/>
      <c r="F54" s="44"/>
      <c r="G54" s="44"/>
      <c r="H54" s="44"/>
      <c r="I54" s="129"/>
      <c r="J54" s="44"/>
      <c r="K54" s="47"/>
    </row>
    <row r="55" spans="2:47" s="1" customFormat="1" ht="23.25" customHeight="1">
      <c r="B55" s="43"/>
      <c r="C55" s="44"/>
      <c r="D55" s="44"/>
      <c r="E55" s="417" t="str">
        <f>E13</f>
        <v>D.1.4.2 - Zařízení vzduchotechniky</v>
      </c>
      <c r="F55" s="418"/>
      <c r="G55" s="418"/>
      <c r="H55" s="418"/>
      <c r="I55" s="129"/>
      <c r="J55" s="44"/>
      <c r="K55" s="47"/>
    </row>
    <row r="56" spans="2:47" s="1" customFormat="1" ht="6.95" customHeight="1">
      <c r="B56" s="43"/>
      <c r="C56" s="44"/>
      <c r="D56" s="44"/>
      <c r="E56" s="44"/>
      <c r="F56" s="44"/>
      <c r="G56" s="44"/>
      <c r="H56" s="44"/>
      <c r="I56" s="129"/>
      <c r="J56" s="44"/>
      <c r="K56" s="47"/>
    </row>
    <row r="57" spans="2:47" s="1" customFormat="1" ht="18" customHeight="1">
      <c r="B57" s="43"/>
      <c r="C57" s="38" t="s">
        <v>24</v>
      </c>
      <c r="D57" s="44"/>
      <c r="E57" s="44"/>
      <c r="F57" s="36" t="str">
        <f>F16</f>
        <v>Olomouc</v>
      </c>
      <c r="G57" s="44"/>
      <c r="H57" s="44"/>
      <c r="I57" s="130" t="s">
        <v>26</v>
      </c>
      <c r="J57" s="131" t="str">
        <f>IF(J16="","",J16)</f>
        <v>14. 11. 2017</v>
      </c>
      <c r="K57" s="47"/>
    </row>
    <row r="58" spans="2:47" s="1" customFormat="1" ht="6.95" customHeight="1">
      <c r="B58" s="43"/>
      <c r="C58" s="44"/>
      <c r="D58" s="44"/>
      <c r="E58" s="44"/>
      <c r="F58" s="44"/>
      <c r="G58" s="44"/>
      <c r="H58" s="44"/>
      <c r="I58" s="129"/>
      <c r="J58" s="44"/>
      <c r="K58" s="47"/>
    </row>
    <row r="59" spans="2:47" s="1" customFormat="1">
      <c r="B59" s="43"/>
      <c r="C59" s="38" t="s">
        <v>32</v>
      </c>
      <c r="D59" s="44"/>
      <c r="E59" s="44"/>
      <c r="F59" s="36" t="str">
        <f>E19</f>
        <v>Fakultní nemocnice Olomouc, příspěvková organizace</v>
      </c>
      <c r="G59" s="44"/>
      <c r="H59" s="44"/>
      <c r="I59" s="130" t="s">
        <v>39</v>
      </c>
      <c r="J59" s="36" t="str">
        <f>E25</f>
        <v>PPS KANIA</v>
      </c>
      <c r="K59" s="47"/>
    </row>
    <row r="60" spans="2:47" s="1" customFormat="1" ht="14.45" customHeight="1">
      <c r="B60" s="43"/>
      <c r="C60" s="38" t="s">
        <v>37</v>
      </c>
      <c r="D60" s="44"/>
      <c r="E60" s="44"/>
      <c r="F60" s="36" t="str">
        <f>IF(E22="","",E22)</f>
        <v/>
      </c>
      <c r="G60" s="44"/>
      <c r="H60" s="44"/>
      <c r="I60" s="129"/>
      <c r="J60" s="44"/>
      <c r="K60" s="47"/>
    </row>
    <row r="61" spans="2:47" s="1" customFormat="1" ht="10.35" customHeight="1">
      <c r="B61" s="43"/>
      <c r="C61" s="44"/>
      <c r="D61" s="44"/>
      <c r="E61" s="44"/>
      <c r="F61" s="44"/>
      <c r="G61" s="44"/>
      <c r="H61" s="44"/>
      <c r="I61" s="129"/>
      <c r="J61" s="44"/>
      <c r="K61" s="47"/>
    </row>
    <row r="62" spans="2:47" s="1" customFormat="1" ht="29.25" customHeight="1">
      <c r="B62" s="43"/>
      <c r="C62" s="155" t="s">
        <v>152</v>
      </c>
      <c r="D62" s="143"/>
      <c r="E62" s="143"/>
      <c r="F62" s="143"/>
      <c r="G62" s="143"/>
      <c r="H62" s="143"/>
      <c r="I62" s="156"/>
      <c r="J62" s="157" t="s">
        <v>153</v>
      </c>
      <c r="K62" s="158"/>
    </row>
    <row r="63" spans="2:47" s="1" customFormat="1" ht="10.35" customHeight="1">
      <c r="B63" s="43"/>
      <c r="C63" s="44"/>
      <c r="D63" s="44"/>
      <c r="E63" s="44"/>
      <c r="F63" s="44"/>
      <c r="G63" s="44"/>
      <c r="H63" s="44"/>
      <c r="I63" s="129"/>
      <c r="J63" s="44"/>
      <c r="K63" s="47"/>
    </row>
    <row r="64" spans="2:47" s="1" customFormat="1" ht="29.25" customHeight="1">
      <c r="B64" s="43"/>
      <c r="C64" s="159" t="s">
        <v>154</v>
      </c>
      <c r="D64" s="44"/>
      <c r="E64" s="44"/>
      <c r="F64" s="44"/>
      <c r="G64" s="44"/>
      <c r="H64" s="44"/>
      <c r="I64" s="129"/>
      <c r="J64" s="139">
        <f>J89</f>
        <v>0</v>
      </c>
      <c r="K64" s="47"/>
      <c r="AU64" s="25" t="s">
        <v>155</v>
      </c>
    </row>
    <row r="65" spans="2:12" s="8" customFormat="1" ht="24.95" customHeight="1">
      <c r="B65" s="160"/>
      <c r="C65" s="161"/>
      <c r="D65" s="162" t="s">
        <v>249</v>
      </c>
      <c r="E65" s="163"/>
      <c r="F65" s="163"/>
      <c r="G65" s="163"/>
      <c r="H65" s="163"/>
      <c r="I65" s="164"/>
      <c r="J65" s="165">
        <f>J90</f>
        <v>0</v>
      </c>
      <c r="K65" s="166"/>
    </row>
    <row r="66" spans="2:12" s="1" customFormat="1" ht="21.75" customHeight="1">
      <c r="B66" s="43"/>
      <c r="C66" s="44"/>
      <c r="D66" s="44"/>
      <c r="E66" s="44"/>
      <c r="F66" s="44"/>
      <c r="G66" s="44"/>
      <c r="H66" s="44"/>
      <c r="I66" s="129"/>
      <c r="J66" s="44"/>
      <c r="K66" s="47"/>
    </row>
    <row r="67" spans="2:12" s="1" customFormat="1" ht="6.95" customHeight="1">
      <c r="B67" s="58"/>
      <c r="C67" s="59"/>
      <c r="D67" s="59"/>
      <c r="E67" s="59"/>
      <c r="F67" s="59"/>
      <c r="G67" s="59"/>
      <c r="H67" s="59"/>
      <c r="I67" s="150"/>
      <c r="J67" s="59"/>
      <c r="K67" s="60"/>
    </row>
    <row r="71" spans="2:12" s="1" customFormat="1" ht="6.95" customHeight="1">
      <c r="B71" s="61"/>
      <c r="C71" s="62"/>
      <c r="D71" s="62"/>
      <c r="E71" s="62"/>
      <c r="F71" s="62"/>
      <c r="G71" s="62"/>
      <c r="H71" s="62"/>
      <c r="I71" s="153"/>
      <c r="J71" s="62"/>
      <c r="K71" s="62"/>
      <c r="L71" s="63"/>
    </row>
    <row r="72" spans="2:12" s="1" customFormat="1" ht="36.950000000000003" customHeight="1">
      <c r="B72" s="43"/>
      <c r="C72" s="64" t="s">
        <v>163</v>
      </c>
      <c r="D72" s="65"/>
      <c r="E72" s="65"/>
      <c r="F72" s="65"/>
      <c r="G72" s="65"/>
      <c r="H72" s="65"/>
      <c r="I72" s="174"/>
      <c r="J72" s="65"/>
      <c r="K72" s="65"/>
      <c r="L72" s="63"/>
    </row>
    <row r="73" spans="2:12" s="1" customFormat="1" ht="6.95" customHeight="1">
      <c r="B73" s="43"/>
      <c r="C73" s="65"/>
      <c r="D73" s="65"/>
      <c r="E73" s="65"/>
      <c r="F73" s="65"/>
      <c r="G73" s="65"/>
      <c r="H73" s="65"/>
      <c r="I73" s="174"/>
      <c r="J73" s="65"/>
      <c r="K73" s="65"/>
      <c r="L73" s="63"/>
    </row>
    <row r="74" spans="2:12" s="1" customFormat="1" ht="14.45" customHeight="1">
      <c r="B74" s="43"/>
      <c r="C74" s="67" t="s">
        <v>18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2.5" customHeight="1">
      <c r="B75" s="43"/>
      <c r="C75" s="65"/>
      <c r="D75" s="65"/>
      <c r="E75" s="419" t="str">
        <f>E7</f>
        <v>Jednotka NIP a DIOP v budově D2</v>
      </c>
      <c r="F75" s="420"/>
      <c r="G75" s="420"/>
      <c r="H75" s="420"/>
      <c r="I75" s="174"/>
      <c r="J75" s="65"/>
      <c r="K75" s="65"/>
      <c r="L75" s="63"/>
    </row>
    <row r="76" spans="2:12">
      <c r="B76" s="29"/>
      <c r="C76" s="67" t="s">
        <v>149</v>
      </c>
      <c r="D76" s="224"/>
      <c r="E76" s="224"/>
      <c r="F76" s="224"/>
      <c r="G76" s="224"/>
      <c r="H76" s="224"/>
      <c r="J76" s="224"/>
      <c r="K76" s="224"/>
      <c r="L76" s="225"/>
    </row>
    <row r="77" spans="2:12" ht="22.5" customHeight="1">
      <c r="B77" s="29"/>
      <c r="C77" s="224"/>
      <c r="D77" s="224"/>
      <c r="E77" s="419" t="s">
        <v>240</v>
      </c>
      <c r="F77" s="424"/>
      <c r="G77" s="424"/>
      <c r="H77" s="424"/>
      <c r="J77" s="224"/>
      <c r="K77" s="224"/>
      <c r="L77" s="225"/>
    </row>
    <row r="78" spans="2:12">
      <c r="B78" s="29"/>
      <c r="C78" s="67" t="s">
        <v>241</v>
      </c>
      <c r="D78" s="224"/>
      <c r="E78" s="224"/>
      <c r="F78" s="224"/>
      <c r="G78" s="224"/>
      <c r="H78" s="224"/>
      <c r="J78" s="224"/>
      <c r="K78" s="224"/>
      <c r="L78" s="225"/>
    </row>
    <row r="79" spans="2:12" s="1" customFormat="1" ht="22.5" customHeight="1">
      <c r="B79" s="43"/>
      <c r="C79" s="65"/>
      <c r="D79" s="65"/>
      <c r="E79" s="423" t="s">
        <v>1387</v>
      </c>
      <c r="F79" s="421"/>
      <c r="G79" s="421"/>
      <c r="H79" s="421"/>
      <c r="I79" s="174"/>
      <c r="J79" s="65"/>
      <c r="K79" s="65"/>
      <c r="L79" s="63"/>
    </row>
    <row r="80" spans="2:12" s="1" customFormat="1" ht="14.45" customHeight="1">
      <c r="B80" s="43"/>
      <c r="C80" s="67" t="s">
        <v>1388</v>
      </c>
      <c r="D80" s="65"/>
      <c r="E80" s="65"/>
      <c r="F80" s="65"/>
      <c r="G80" s="65"/>
      <c r="H80" s="65"/>
      <c r="I80" s="174"/>
      <c r="J80" s="65"/>
      <c r="K80" s="65"/>
      <c r="L80" s="63"/>
    </row>
    <row r="81" spans="2:65" s="1" customFormat="1" ht="23.25" customHeight="1">
      <c r="B81" s="43"/>
      <c r="C81" s="65"/>
      <c r="D81" s="65"/>
      <c r="E81" s="390" t="str">
        <f>E13</f>
        <v>D.1.4.2 - Zařízení vzduchotechniky</v>
      </c>
      <c r="F81" s="421"/>
      <c r="G81" s="421"/>
      <c r="H81" s="421"/>
      <c r="I81" s="174"/>
      <c r="J81" s="65"/>
      <c r="K81" s="65"/>
      <c r="L81" s="63"/>
    </row>
    <row r="82" spans="2:65" s="1" customFormat="1" ht="6.95" customHeight="1">
      <c r="B82" s="43"/>
      <c r="C82" s="65"/>
      <c r="D82" s="65"/>
      <c r="E82" s="65"/>
      <c r="F82" s="65"/>
      <c r="G82" s="65"/>
      <c r="H82" s="65"/>
      <c r="I82" s="174"/>
      <c r="J82" s="65"/>
      <c r="K82" s="65"/>
      <c r="L82" s="63"/>
    </row>
    <row r="83" spans="2:65" s="1" customFormat="1" ht="18" customHeight="1">
      <c r="B83" s="43"/>
      <c r="C83" s="67" t="s">
        <v>24</v>
      </c>
      <c r="D83" s="65"/>
      <c r="E83" s="65"/>
      <c r="F83" s="175" t="str">
        <f>F16</f>
        <v>Olomouc</v>
      </c>
      <c r="G83" s="65"/>
      <c r="H83" s="65"/>
      <c r="I83" s="176" t="s">
        <v>26</v>
      </c>
      <c r="J83" s="75" t="str">
        <f>IF(J16="","",J16)</f>
        <v>14. 11. 2017</v>
      </c>
      <c r="K83" s="65"/>
      <c r="L83" s="63"/>
    </row>
    <row r="84" spans="2:65" s="1" customFormat="1" ht="6.95" customHeight="1">
      <c r="B84" s="43"/>
      <c r="C84" s="65"/>
      <c r="D84" s="65"/>
      <c r="E84" s="65"/>
      <c r="F84" s="65"/>
      <c r="G84" s="65"/>
      <c r="H84" s="65"/>
      <c r="I84" s="174"/>
      <c r="J84" s="65"/>
      <c r="K84" s="65"/>
      <c r="L84" s="63"/>
    </row>
    <row r="85" spans="2:65" s="1" customFormat="1">
      <c r="B85" s="43"/>
      <c r="C85" s="67" t="s">
        <v>32</v>
      </c>
      <c r="D85" s="65"/>
      <c r="E85" s="65"/>
      <c r="F85" s="175" t="str">
        <f>E19</f>
        <v>Fakultní nemocnice Olomouc, příspěvková organizace</v>
      </c>
      <c r="G85" s="65"/>
      <c r="H85" s="65"/>
      <c r="I85" s="176" t="s">
        <v>39</v>
      </c>
      <c r="J85" s="175" t="str">
        <f>E25</f>
        <v>PPS KANIA</v>
      </c>
      <c r="K85" s="65"/>
      <c r="L85" s="63"/>
    </row>
    <row r="86" spans="2:65" s="1" customFormat="1" ht="14.45" customHeight="1">
      <c r="B86" s="43"/>
      <c r="C86" s="67" t="s">
        <v>37</v>
      </c>
      <c r="D86" s="65"/>
      <c r="E86" s="65"/>
      <c r="F86" s="175" t="str">
        <f>IF(E22="","",E22)</f>
        <v/>
      </c>
      <c r="G86" s="65"/>
      <c r="H86" s="65"/>
      <c r="I86" s="174"/>
      <c r="J86" s="65"/>
      <c r="K86" s="65"/>
      <c r="L86" s="63"/>
    </row>
    <row r="87" spans="2:65" s="1" customFormat="1" ht="10.35" customHeight="1">
      <c r="B87" s="43"/>
      <c r="C87" s="65"/>
      <c r="D87" s="65"/>
      <c r="E87" s="65"/>
      <c r="F87" s="65"/>
      <c r="G87" s="65"/>
      <c r="H87" s="65"/>
      <c r="I87" s="174"/>
      <c r="J87" s="65"/>
      <c r="K87" s="65"/>
      <c r="L87" s="63"/>
    </row>
    <row r="88" spans="2:65" s="10" customFormat="1" ht="29.25" customHeight="1">
      <c r="B88" s="177"/>
      <c r="C88" s="178" t="s">
        <v>164</v>
      </c>
      <c r="D88" s="179" t="s">
        <v>63</v>
      </c>
      <c r="E88" s="179" t="s">
        <v>59</v>
      </c>
      <c r="F88" s="179" t="s">
        <v>165</v>
      </c>
      <c r="G88" s="179" t="s">
        <v>166</v>
      </c>
      <c r="H88" s="179" t="s">
        <v>167</v>
      </c>
      <c r="I88" s="180" t="s">
        <v>168</v>
      </c>
      <c r="J88" s="179" t="s">
        <v>153</v>
      </c>
      <c r="K88" s="181" t="s">
        <v>169</v>
      </c>
      <c r="L88" s="182"/>
      <c r="M88" s="83" t="s">
        <v>170</v>
      </c>
      <c r="N88" s="84" t="s">
        <v>48</v>
      </c>
      <c r="O88" s="84" t="s">
        <v>171</v>
      </c>
      <c r="P88" s="84" t="s">
        <v>172</v>
      </c>
      <c r="Q88" s="84" t="s">
        <v>173</v>
      </c>
      <c r="R88" s="84" t="s">
        <v>174</v>
      </c>
      <c r="S88" s="84" t="s">
        <v>175</v>
      </c>
      <c r="T88" s="85" t="s">
        <v>176</v>
      </c>
    </row>
    <row r="89" spans="2:65" s="1" customFormat="1" ht="29.25" customHeight="1">
      <c r="B89" s="43"/>
      <c r="C89" s="89" t="s">
        <v>154</v>
      </c>
      <c r="D89" s="65"/>
      <c r="E89" s="65"/>
      <c r="F89" s="65"/>
      <c r="G89" s="65"/>
      <c r="H89" s="65"/>
      <c r="I89" s="174"/>
      <c r="J89" s="183">
        <f>BK89</f>
        <v>0</v>
      </c>
      <c r="K89" s="65"/>
      <c r="L89" s="63"/>
      <c r="M89" s="86"/>
      <c r="N89" s="87"/>
      <c r="O89" s="87"/>
      <c r="P89" s="184">
        <f>P90</f>
        <v>0</v>
      </c>
      <c r="Q89" s="87"/>
      <c r="R89" s="184">
        <f>R90</f>
        <v>0</v>
      </c>
      <c r="S89" s="87"/>
      <c r="T89" s="185">
        <f>T90</f>
        <v>0</v>
      </c>
      <c r="AT89" s="25" t="s">
        <v>77</v>
      </c>
      <c r="AU89" s="25" t="s">
        <v>155</v>
      </c>
      <c r="BK89" s="186">
        <f>BK90</f>
        <v>0</v>
      </c>
    </row>
    <row r="90" spans="2:65" s="11" customFormat="1" ht="37.35" customHeight="1">
      <c r="B90" s="187"/>
      <c r="C90" s="188"/>
      <c r="D90" s="201" t="s">
        <v>77</v>
      </c>
      <c r="E90" s="286" t="s">
        <v>603</v>
      </c>
      <c r="F90" s="286" t="s">
        <v>604</v>
      </c>
      <c r="G90" s="188"/>
      <c r="H90" s="188"/>
      <c r="I90" s="191"/>
      <c r="J90" s="287">
        <f>BK90</f>
        <v>0</v>
      </c>
      <c r="K90" s="188"/>
      <c r="L90" s="193"/>
      <c r="M90" s="194"/>
      <c r="N90" s="195"/>
      <c r="O90" s="195"/>
      <c r="P90" s="196">
        <f>P91</f>
        <v>0</v>
      </c>
      <c r="Q90" s="195"/>
      <c r="R90" s="196">
        <f>R91</f>
        <v>0</v>
      </c>
      <c r="S90" s="195"/>
      <c r="T90" s="197">
        <f>T91</f>
        <v>0</v>
      </c>
      <c r="AR90" s="198" t="s">
        <v>88</v>
      </c>
      <c r="AT90" s="199" t="s">
        <v>77</v>
      </c>
      <c r="AU90" s="199" t="s">
        <v>78</v>
      </c>
      <c r="AY90" s="198" t="s">
        <v>179</v>
      </c>
      <c r="BK90" s="200">
        <f>BK91</f>
        <v>0</v>
      </c>
    </row>
    <row r="91" spans="2:65" s="1" customFormat="1" ht="22.5" customHeight="1">
      <c r="B91" s="43"/>
      <c r="C91" s="204" t="s">
        <v>86</v>
      </c>
      <c r="D91" s="204" t="s">
        <v>182</v>
      </c>
      <c r="E91" s="205" t="s">
        <v>1390</v>
      </c>
      <c r="F91" s="206" t="s">
        <v>1394</v>
      </c>
      <c r="G91" s="207" t="s">
        <v>727</v>
      </c>
      <c r="H91" s="208">
        <v>1</v>
      </c>
      <c r="I91" s="209"/>
      <c r="J91" s="210">
        <f>ROUND(I91*H91,2)</f>
        <v>0</v>
      </c>
      <c r="K91" s="206" t="s">
        <v>34</v>
      </c>
      <c r="L91" s="63"/>
      <c r="M91" s="211" t="s">
        <v>34</v>
      </c>
      <c r="N91" s="288" t="s">
        <v>49</v>
      </c>
      <c r="O91" s="222"/>
      <c r="P91" s="289">
        <f>O91*H91</f>
        <v>0</v>
      </c>
      <c r="Q91" s="289">
        <v>0</v>
      </c>
      <c r="R91" s="289">
        <f>Q91*H91</f>
        <v>0</v>
      </c>
      <c r="S91" s="289">
        <v>0</v>
      </c>
      <c r="T91" s="290">
        <f>S91*H91</f>
        <v>0</v>
      </c>
      <c r="AR91" s="25" t="s">
        <v>337</v>
      </c>
      <c r="AT91" s="25" t="s">
        <v>182</v>
      </c>
      <c r="AU91" s="25" t="s">
        <v>86</v>
      </c>
      <c r="AY91" s="25" t="s">
        <v>179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25" t="s">
        <v>86</v>
      </c>
      <c r="BK91" s="215">
        <f>ROUND(I91*H91,2)</f>
        <v>0</v>
      </c>
      <c r="BL91" s="25" t="s">
        <v>337</v>
      </c>
      <c r="BM91" s="25" t="s">
        <v>1395</v>
      </c>
    </row>
    <row r="92" spans="2:65" s="1" customFormat="1" ht="6.95" customHeight="1">
      <c r="B92" s="58"/>
      <c r="C92" s="59"/>
      <c r="D92" s="59"/>
      <c r="E92" s="59"/>
      <c r="F92" s="59"/>
      <c r="G92" s="59"/>
      <c r="H92" s="59"/>
      <c r="I92" s="150"/>
      <c r="J92" s="59"/>
      <c r="K92" s="59"/>
      <c r="L92" s="63"/>
    </row>
  </sheetData>
  <sheetProtection algorithmName="SHA-512" hashValue="+fRpgvcVcJkT+qldRlrWxL5fDf0IeowdaHJ2LHY6XeGbmIbCAelWCkrwGSNb4PG8Pfhx7/1HdEuPIW8SFKgjWg==" saltValue="O2cXB95fruV9OO8VWb4zHA==" spinCount="100000" sheet="1" objects="1" scenarios="1" formatCells="0" formatColumns="0" formatRows="0" sort="0" autoFilter="0"/>
  <autoFilter ref="C88:K91"/>
  <mergeCells count="15">
    <mergeCell ref="E79:H79"/>
    <mergeCell ref="E77:H77"/>
    <mergeCell ref="E81:H81"/>
    <mergeCell ref="G1:H1"/>
    <mergeCell ref="L2:V2"/>
    <mergeCell ref="E49:H49"/>
    <mergeCell ref="E53:H53"/>
    <mergeCell ref="E51:H51"/>
    <mergeCell ref="E55:H55"/>
    <mergeCell ref="E75:H75"/>
    <mergeCell ref="E7:H7"/>
    <mergeCell ref="E11:H11"/>
    <mergeCell ref="E9:H9"/>
    <mergeCell ref="E13:H13"/>
    <mergeCell ref="E28:H28"/>
  </mergeCells>
  <hyperlinks>
    <hyperlink ref="F1:G1" location="C2" display="1) Krycí list soupisu"/>
    <hyperlink ref="G1:H1" location="C62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92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6" width="75" customWidth="1"/>
    <col min="7" max="7" width="8.6640625" customWidth="1"/>
    <col min="8" max="8" width="11.1640625" customWidth="1"/>
    <col min="9" max="9" width="12.6640625" style="122" customWidth="1"/>
    <col min="10" max="10" width="23.5" customWidth="1"/>
    <col min="11" max="11" width="15.5" customWidth="1"/>
    <col min="13" max="18" width="9.33203125" hidden="1"/>
    <col min="19" max="19" width="8.1640625" hidden="1" customWidth="1"/>
    <col min="20" max="20" width="29.6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70" ht="21.75" customHeight="1">
      <c r="A1" s="22"/>
      <c r="B1" s="123"/>
      <c r="C1" s="123"/>
      <c r="D1" s="124" t="s">
        <v>1</v>
      </c>
      <c r="E1" s="123"/>
      <c r="F1" s="125" t="s">
        <v>143</v>
      </c>
      <c r="G1" s="422" t="s">
        <v>144</v>
      </c>
      <c r="H1" s="422"/>
      <c r="I1" s="126"/>
      <c r="J1" s="125" t="s">
        <v>145</v>
      </c>
      <c r="K1" s="124" t="s">
        <v>146</v>
      </c>
      <c r="L1" s="125" t="s">
        <v>147</v>
      </c>
      <c r="M1" s="125"/>
      <c r="N1" s="125"/>
      <c r="O1" s="125"/>
      <c r="P1" s="125"/>
      <c r="Q1" s="125"/>
      <c r="R1" s="125"/>
      <c r="S1" s="125"/>
      <c r="T1" s="125"/>
      <c r="U1" s="21"/>
      <c r="V1" s="21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22"/>
      <c r="BG1" s="22"/>
      <c r="BH1" s="22"/>
      <c r="BI1" s="22"/>
      <c r="BJ1" s="22"/>
      <c r="BK1" s="22"/>
      <c r="BL1" s="22"/>
      <c r="BM1" s="22"/>
      <c r="BN1" s="22"/>
      <c r="BO1" s="22"/>
      <c r="BP1" s="22"/>
      <c r="BQ1" s="22"/>
      <c r="BR1" s="22"/>
    </row>
    <row r="2" spans="1:70" ht="36.950000000000003" customHeight="1">
      <c r="L2" s="414"/>
      <c r="M2" s="414"/>
      <c r="N2" s="414"/>
      <c r="O2" s="414"/>
      <c r="P2" s="414"/>
      <c r="Q2" s="414"/>
      <c r="R2" s="414"/>
      <c r="S2" s="414"/>
      <c r="T2" s="414"/>
      <c r="U2" s="414"/>
      <c r="V2" s="414"/>
      <c r="AT2" s="25" t="s">
        <v>116</v>
      </c>
    </row>
    <row r="3" spans="1:70" ht="6.95" customHeight="1">
      <c r="B3" s="26"/>
      <c r="C3" s="27"/>
      <c r="D3" s="27"/>
      <c r="E3" s="27"/>
      <c r="F3" s="27"/>
      <c r="G3" s="27"/>
      <c r="H3" s="27"/>
      <c r="I3" s="127"/>
      <c r="J3" s="27"/>
      <c r="K3" s="28"/>
      <c r="AT3" s="25" t="s">
        <v>88</v>
      </c>
    </row>
    <row r="4" spans="1:70" ht="36.950000000000003" customHeight="1">
      <c r="B4" s="29"/>
      <c r="C4" s="30"/>
      <c r="D4" s="31" t="s">
        <v>148</v>
      </c>
      <c r="E4" s="30"/>
      <c r="F4" s="30"/>
      <c r="G4" s="30"/>
      <c r="H4" s="30"/>
      <c r="I4" s="128"/>
      <c r="J4" s="30"/>
      <c r="K4" s="32"/>
      <c r="M4" s="33" t="s">
        <v>12</v>
      </c>
      <c r="AT4" s="25" t="s">
        <v>6</v>
      </c>
    </row>
    <row r="5" spans="1:70" ht="6.95" customHeight="1">
      <c r="B5" s="29"/>
      <c r="C5" s="30"/>
      <c r="D5" s="30"/>
      <c r="E5" s="30"/>
      <c r="F5" s="30"/>
      <c r="G5" s="30"/>
      <c r="H5" s="30"/>
      <c r="I5" s="128"/>
      <c r="J5" s="30"/>
      <c r="K5" s="32"/>
    </row>
    <row r="6" spans="1:70">
      <c r="B6" s="29"/>
      <c r="C6" s="30"/>
      <c r="D6" s="38" t="s">
        <v>18</v>
      </c>
      <c r="E6" s="30"/>
      <c r="F6" s="30"/>
      <c r="G6" s="30"/>
      <c r="H6" s="30"/>
      <c r="I6" s="128"/>
      <c r="J6" s="30"/>
      <c r="K6" s="32"/>
    </row>
    <row r="7" spans="1:70" ht="22.5" customHeight="1">
      <c r="B7" s="29"/>
      <c r="C7" s="30"/>
      <c r="D7" s="30"/>
      <c r="E7" s="415" t="str">
        <f>'Rekapitulace stavby'!K6</f>
        <v>Jednotka NIP a DIOP v budově D2</v>
      </c>
      <c r="F7" s="416"/>
      <c r="G7" s="416"/>
      <c r="H7" s="416"/>
      <c r="I7" s="128"/>
      <c r="J7" s="30"/>
      <c r="K7" s="32"/>
    </row>
    <row r="8" spans="1:70">
      <c r="B8" s="29"/>
      <c r="C8" s="30"/>
      <c r="D8" s="38" t="s">
        <v>149</v>
      </c>
      <c r="E8" s="30"/>
      <c r="F8" s="30"/>
      <c r="G8" s="30"/>
      <c r="H8" s="30"/>
      <c r="I8" s="128"/>
      <c r="J8" s="30"/>
      <c r="K8" s="32"/>
    </row>
    <row r="9" spans="1:70" ht="22.5" customHeight="1">
      <c r="B9" s="29"/>
      <c r="C9" s="30"/>
      <c r="D9" s="30"/>
      <c r="E9" s="415" t="s">
        <v>240</v>
      </c>
      <c r="F9" s="375"/>
      <c r="G9" s="375"/>
      <c r="H9" s="375"/>
      <c r="I9" s="128"/>
      <c r="J9" s="30"/>
      <c r="K9" s="32"/>
    </row>
    <row r="10" spans="1:70">
      <c r="B10" s="29"/>
      <c r="C10" s="30"/>
      <c r="D10" s="38" t="s">
        <v>241</v>
      </c>
      <c r="E10" s="30"/>
      <c r="F10" s="30"/>
      <c r="G10" s="30"/>
      <c r="H10" s="30"/>
      <c r="I10" s="128"/>
      <c r="J10" s="30"/>
      <c r="K10" s="32"/>
    </row>
    <row r="11" spans="1:70" s="1" customFormat="1" ht="22.5" customHeight="1">
      <c r="B11" s="43"/>
      <c r="C11" s="44"/>
      <c r="D11" s="44"/>
      <c r="E11" s="399" t="s">
        <v>1387</v>
      </c>
      <c r="F11" s="418"/>
      <c r="G11" s="418"/>
      <c r="H11" s="418"/>
      <c r="I11" s="129"/>
      <c r="J11" s="44"/>
      <c r="K11" s="47"/>
    </row>
    <row r="12" spans="1:70" s="1" customFormat="1">
      <c r="B12" s="43"/>
      <c r="C12" s="44"/>
      <c r="D12" s="38" t="s">
        <v>1388</v>
      </c>
      <c r="E12" s="44"/>
      <c r="F12" s="44"/>
      <c r="G12" s="44"/>
      <c r="H12" s="44"/>
      <c r="I12" s="129"/>
      <c r="J12" s="44"/>
      <c r="K12" s="47"/>
    </row>
    <row r="13" spans="1:70" s="1" customFormat="1" ht="36.950000000000003" customHeight="1">
      <c r="B13" s="43"/>
      <c r="C13" s="44"/>
      <c r="D13" s="44"/>
      <c r="E13" s="417" t="s">
        <v>1396</v>
      </c>
      <c r="F13" s="418"/>
      <c r="G13" s="418"/>
      <c r="H13" s="418"/>
      <c r="I13" s="129"/>
      <c r="J13" s="44"/>
      <c r="K13" s="47"/>
    </row>
    <row r="14" spans="1:70" s="1" customFormat="1" ht="13.5">
      <c r="B14" s="43"/>
      <c r="C14" s="44"/>
      <c r="D14" s="44"/>
      <c r="E14" s="44"/>
      <c r="F14" s="44"/>
      <c r="G14" s="44"/>
      <c r="H14" s="44"/>
      <c r="I14" s="129"/>
      <c r="J14" s="44"/>
      <c r="K14" s="47"/>
    </row>
    <row r="15" spans="1:70" s="1" customFormat="1" ht="14.45" customHeight="1">
      <c r="B15" s="43"/>
      <c r="C15" s="44"/>
      <c r="D15" s="38" t="s">
        <v>20</v>
      </c>
      <c r="E15" s="44"/>
      <c r="F15" s="36" t="s">
        <v>21</v>
      </c>
      <c r="G15" s="44"/>
      <c r="H15" s="44"/>
      <c r="I15" s="130" t="s">
        <v>22</v>
      </c>
      <c r="J15" s="36" t="s">
        <v>34</v>
      </c>
      <c r="K15" s="47"/>
    </row>
    <row r="16" spans="1:70" s="1" customFormat="1" ht="14.45" customHeight="1">
      <c r="B16" s="43"/>
      <c r="C16" s="44"/>
      <c r="D16" s="38" t="s">
        <v>24</v>
      </c>
      <c r="E16" s="44"/>
      <c r="F16" s="36" t="s">
        <v>25</v>
      </c>
      <c r="G16" s="44"/>
      <c r="H16" s="44"/>
      <c r="I16" s="130" t="s">
        <v>26</v>
      </c>
      <c r="J16" s="131" t="str">
        <f>'Rekapitulace stavby'!AN8</f>
        <v>14. 11. 2017</v>
      </c>
      <c r="K16" s="47"/>
    </row>
    <row r="17" spans="2:11" s="1" customFormat="1" ht="10.9" customHeight="1">
      <c r="B17" s="43"/>
      <c r="C17" s="44"/>
      <c r="D17" s="44"/>
      <c r="E17" s="44"/>
      <c r="F17" s="44"/>
      <c r="G17" s="44"/>
      <c r="H17" s="44"/>
      <c r="I17" s="129"/>
      <c r="J17" s="44"/>
      <c r="K17" s="47"/>
    </row>
    <row r="18" spans="2:11" s="1" customFormat="1" ht="14.45" customHeight="1">
      <c r="B18" s="43"/>
      <c r="C18" s="44"/>
      <c r="D18" s="38" t="s">
        <v>32</v>
      </c>
      <c r="E18" s="44"/>
      <c r="F18" s="44"/>
      <c r="G18" s="44"/>
      <c r="H18" s="44"/>
      <c r="I18" s="130" t="s">
        <v>33</v>
      </c>
      <c r="J18" s="36" t="s">
        <v>34</v>
      </c>
      <c r="K18" s="47"/>
    </row>
    <row r="19" spans="2:11" s="1" customFormat="1" ht="18" customHeight="1">
      <c r="B19" s="43"/>
      <c r="C19" s="44"/>
      <c r="D19" s="44"/>
      <c r="E19" s="36" t="s">
        <v>35</v>
      </c>
      <c r="F19" s="44"/>
      <c r="G19" s="44"/>
      <c r="H19" s="44"/>
      <c r="I19" s="130" t="s">
        <v>36</v>
      </c>
      <c r="J19" s="36" t="s">
        <v>34</v>
      </c>
      <c r="K19" s="47"/>
    </row>
    <row r="20" spans="2:11" s="1" customFormat="1" ht="6.95" customHeight="1">
      <c r="B20" s="43"/>
      <c r="C20" s="44"/>
      <c r="D20" s="44"/>
      <c r="E20" s="44"/>
      <c r="F20" s="44"/>
      <c r="G20" s="44"/>
      <c r="H20" s="44"/>
      <c r="I20" s="129"/>
      <c r="J20" s="44"/>
      <c r="K20" s="47"/>
    </row>
    <row r="21" spans="2:11" s="1" customFormat="1" ht="14.45" customHeight="1">
      <c r="B21" s="43"/>
      <c r="C21" s="44"/>
      <c r="D21" s="38" t="s">
        <v>37</v>
      </c>
      <c r="E21" s="44"/>
      <c r="F21" s="44"/>
      <c r="G21" s="44"/>
      <c r="H21" s="44"/>
      <c r="I21" s="130" t="s">
        <v>33</v>
      </c>
      <c r="J21" s="36" t="str">
        <f>IF('Rekapitulace stavby'!AN13="Vyplň údaj","",IF('Rekapitulace stavby'!AN13="","",'Rekapitulace stavby'!AN13))</f>
        <v/>
      </c>
      <c r="K21" s="47"/>
    </row>
    <row r="22" spans="2:11" s="1" customFormat="1" ht="18" customHeight="1">
      <c r="B22" s="43"/>
      <c r="C22" s="44"/>
      <c r="D22" s="44"/>
      <c r="E22" s="36" t="str">
        <f>IF('Rekapitulace stavby'!E14="Vyplň údaj","",IF('Rekapitulace stavby'!E14="","",'Rekapitulace stavby'!E14))</f>
        <v/>
      </c>
      <c r="F22" s="44"/>
      <c r="G22" s="44"/>
      <c r="H22" s="44"/>
      <c r="I22" s="130" t="s">
        <v>36</v>
      </c>
      <c r="J22" s="36" t="str">
        <f>IF('Rekapitulace stavby'!AN14="Vyplň údaj","",IF('Rekapitulace stavby'!AN14="","",'Rekapitulace stavby'!AN14))</f>
        <v/>
      </c>
      <c r="K22" s="47"/>
    </row>
    <row r="23" spans="2:11" s="1" customFormat="1" ht="6.95" customHeight="1">
      <c r="B23" s="43"/>
      <c r="C23" s="44"/>
      <c r="D23" s="44"/>
      <c r="E23" s="44"/>
      <c r="F23" s="44"/>
      <c r="G23" s="44"/>
      <c r="H23" s="44"/>
      <c r="I23" s="129"/>
      <c r="J23" s="44"/>
      <c r="K23" s="47"/>
    </row>
    <row r="24" spans="2:11" s="1" customFormat="1" ht="14.45" customHeight="1">
      <c r="B24" s="43"/>
      <c r="C24" s="44"/>
      <c r="D24" s="38" t="s">
        <v>39</v>
      </c>
      <c r="E24" s="44"/>
      <c r="F24" s="44"/>
      <c r="G24" s="44"/>
      <c r="H24" s="44"/>
      <c r="I24" s="130" t="s">
        <v>33</v>
      </c>
      <c r="J24" s="36" t="s">
        <v>34</v>
      </c>
      <c r="K24" s="47"/>
    </row>
    <row r="25" spans="2:11" s="1" customFormat="1" ht="18" customHeight="1">
      <c r="B25" s="43"/>
      <c r="C25" s="44"/>
      <c r="D25" s="44"/>
      <c r="E25" s="36" t="s">
        <v>40</v>
      </c>
      <c r="F25" s="44"/>
      <c r="G25" s="44"/>
      <c r="H25" s="44"/>
      <c r="I25" s="130" t="s">
        <v>36</v>
      </c>
      <c r="J25" s="36" t="s">
        <v>34</v>
      </c>
      <c r="K25" s="47"/>
    </row>
    <row r="26" spans="2:11" s="1" customFormat="1" ht="6.95" customHeight="1">
      <c r="B26" s="43"/>
      <c r="C26" s="44"/>
      <c r="D26" s="44"/>
      <c r="E26" s="44"/>
      <c r="F26" s="44"/>
      <c r="G26" s="44"/>
      <c r="H26" s="44"/>
      <c r="I26" s="129"/>
      <c r="J26" s="44"/>
      <c r="K26" s="47"/>
    </row>
    <row r="27" spans="2:11" s="1" customFormat="1" ht="14.45" customHeight="1">
      <c r="B27" s="43"/>
      <c r="C27" s="44"/>
      <c r="D27" s="38" t="s">
        <v>42</v>
      </c>
      <c r="E27" s="44"/>
      <c r="F27" s="44"/>
      <c r="G27" s="44"/>
      <c r="H27" s="44"/>
      <c r="I27" s="129"/>
      <c r="J27" s="44"/>
      <c r="K27" s="47"/>
    </row>
    <row r="28" spans="2:11" s="7" customFormat="1" ht="22.5" customHeight="1">
      <c r="B28" s="132"/>
      <c r="C28" s="133"/>
      <c r="D28" s="133"/>
      <c r="E28" s="379" t="s">
        <v>34</v>
      </c>
      <c r="F28" s="379"/>
      <c r="G28" s="379"/>
      <c r="H28" s="379"/>
      <c r="I28" s="134"/>
      <c r="J28" s="133"/>
      <c r="K28" s="135"/>
    </row>
    <row r="29" spans="2:11" s="1" customFormat="1" ht="6.95" customHeight="1">
      <c r="B29" s="43"/>
      <c r="C29" s="44"/>
      <c r="D29" s="44"/>
      <c r="E29" s="44"/>
      <c r="F29" s="44"/>
      <c r="G29" s="44"/>
      <c r="H29" s="44"/>
      <c r="I29" s="129"/>
      <c r="J29" s="44"/>
      <c r="K29" s="47"/>
    </row>
    <row r="30" spans="2:11" s="1" customFormat="1" ht="6.95" customHeight="1">
      <c r="B30" s="43"/>
      <c r="C30" s="44"/>
      <c r="D30" s="87"/>
      <c r="E30" s="87"/>
      <c r="F30" s="87"/>
      <c r="G30" s="87"/>
      <c r="H30" s="87"/>
      <c r="I30" s="136"/>
      <c r="J30" s="87"/>
      <c r="K30" s="137"/>
    </row>
    <row r="31" spans="2:11" s="1" customFormat="1" ht="25.35" customHeight="1">
      <c r="B31" s="43"/>
      <c r="C31" s="44"/>
      <c r="D31" s="138" t="s">
        <v>44</v>
      </c>
      <c r="E31" s="44"/>
      <c r="F31" s="44"/>
      <c r="G31" s="44"/>
      <c r="H31" s="44"/>
      <c r="I31" s="129"/>
      <c r="J31" s="139">
        <f>ROUND(J89,2)</f>
        <v>0</v>
      </c>
      <c r="K31" s="47"/>
    </row>
    <row r="32" spans="2:11" s="1" customFormat="1" ht="6.95" customHeight="1">
      <c r="B32" s="43"/>
      <c r="C32" s="44"/>
      <c r="D32" s="87"/>
      <c r="E32" s="87"/>
      <c r="F32" s="87"/>
      <c r="G32" s="87"/>
      <c r="H32" s="87"/>
      <c r="I32" s="136"/>
      <c r="J32" s="87"/>
      <c r="K32" s="137"/>
    </row>
    <row r="33" spans="2:11" s="1" customFormat="1" ht="14.45" customHeight="1">
      <c r="B33" s="43"/>
      <c r="C33" s="44"/>
      <c r="D33" s="44"/>
      <c r="E33" s="44"/>
      <c r="F33" s="48" t="s">
        <v>46</v>
      </c>
      <c r="G33" s="44"/>
      <c r="H33" s="44"/>
      <c r="I33" s="140" t="s">
        <v>45</v>
      </c>
      <c r="J33" s="48" t="s">
        <v>47</v>
      </c>
      <c r="K33" s="47"/>
    </row>
    <row r="34" spans="2:11" s="1" customFormat="1" ht="14.45" customHeight="1">
      <c r="B34" s="43"/>
      <c r="C34" s="44"/>
      <c r="D34" s="51" t="s">
        <v>48</v>
      </c>
      <c r="E34" s="51" t="s">
        <v>49</v>
      </c>
      <c r="F34" s="141">
        <f>ROUND(SUM(BE89:BE91), 2)</f>
        <v>0</v>
      </c>
      <c r="G34" s="44"/>
      <c r="H34" s="44"/>
      <c r="I34" s="142">
        <v>0.21</v>
      </c>
      <c r="J34" s="141">
        <f>ROUND(ROUND((SUM(BE89:BE91)), 2)*I34, 2)</f>
        <v>0</v>
      </c>
      <c r="K34" s="47"/>
    </row>
    <row r="35" spans="2:11" s="1" customFormat="1" ht="14.45" customHeight="1">
      <c r="B35" s="43"/>
      <c r="C35" s="44"/>
      <c r="D35" s="44"/>
      <c r="E35" s="51" t="s">
        <v>50</v>
      </c>
      <c r="F35" s="141">
        <f>ROUND(SUM(BF89:BF91), 2)</f>
        <v>0</v>
      </c>
      <c r="G35" s="44"/>
      <c r="H35" s="44"/>
      <c r="I35" s="142">
        <v>0.15</v>
      </c>
      <c r="J35" s="141">
        <f>ROUND(ROUND((SUM(BF89:BF91)), 2)*I35, 2)</f>
        <v>0</v>
      </c>
      <c r="K35" s="47"/>
    </row>
    <row r="36" spans="2:11" s="1" customFormat="1" ht="14.45" hidden="1" customHeight="1">
      <c r="B36" s="43"/>
      <c r="C36" s="44"/>
      <c r="D36" s="44"/>
      <c r="E36" s="51" t="s">
        <v>51</v>
      </c>
      <c r="F36" s="141">
        <f>ROUND(SUM(BG89:BG91), 2)</f>
        <v>0</v>
      </c>
      <c r="G36" s="44"/>
      <c r="H36" s="44"/>
      <c r="I36" s="142">
        <v>0.21</v>
      </c>
      <c r="J36" s="141">
        <v>0</v>
      </c>
      <c r="K36" s="47"/>
    </row>
    <row r="37" spans="2:11" s="1" customFormat="1" ht="14.45" hidden="1" customHeight="1">
      <c r="B37" s="43"/>
      <c r="C37" s="44"/>
      <c r="D37" s="44"/>
      <c r="E37" s="51" t="s">
        <v>52</v>
      </c>
      <c r="F37" s="141">
        <f>ROUND(SUM(BH89:BH91), 2)</f>
        <v>0</v>
      </c>
      <c r="G37" s="44"/>
      <c r="H37" s="44"/>
      <c r="I37" s="142">
        <v>0.15</v>
      </c>
      <c r="J37" s="141">
        <v>0</v>
      </c>
      <c r="K37" s="47"/>
    </row>
    <row r="38" spans="2:11" s="1" customFormat="1" ht="14.45" hidden="1" customHeight="1">
      <c r="B38" s="43"/>
      <c r="C38" s="44"/>
      <c r="D38" s="44"/>
      <c r="E38" s="51" t="s">
        <v>53</v>
      </c>
      <c r="F38" s="141">
        <f>ROUND(SUM(BI89:BI91), 2)</f>
        <v>0</v>
      </c>
      <c r="G38" s="44"/>
      <c r="H38" s="44"/>
      <c r="I38" s="142">
        <v>0</v>
      </c>
      <c r="J38" s="141">
        <v>0</v>
      </c>
      <c r="K38" s="47"/>
    </row>
    <row r="39" spans="2:11" s="1" customFormat="1" ht="6.95" customHeight="1">
      <c r="B39" s="43"/>
      <c r="C39" s="44"/>
      <c r="D39" s="44"/>
      <c r="E39" s="44"/>
      <c r="F39" s="44"/>
      <c r="G39" s="44"/>
      <c r="H39" s="44"/>
      <c r="I39" s="129"/>
      <c r="J39" s="44"/>
      <c r="K39" s="47"/>
    </row>
    <row r="40" spans="2:11" s="1" customFormat="1" ht="25.35" customHeight="1">
      <c r="B40" s="43"/>
      <c r="C40" s="143"/>
      <c r="D40" s="144" t="s">
        <v>54</v>
      </c>
      <c r="E40" s="81"/>
      <c r="F40" s="81"/>
      <c r="G40" s="145" t="s">
        <v>55</v>
      </c>
      <c r="H40" s="146" t="s">
        <v>56</v>
      </c>
      <c r="I40" s="147"/>
      <c r="J40" s="148">
        <f>SUM(J31:J38)</f>
        <v>0</v>
      </c>
      <c r="K40" s="149"/>
    </row>
    <row r="41" spans="2:11" s="1" customFormat="1" ht="14.45" customHeight="1">
      <c r="B41" s="58"/>
      <c r="C41" s="59"/>
      <c r="D41" s="59"/>
      <c r="E41" s="59"/>
      <c r="F41" s="59"/>
      <c r="G41" s="59"/>
      <c r="H41" s="59"/>
      <c r="I41" s="150"/>
      <c r="J41" s="59"/>
      <c r="K41" s="60"/>
    </row>
    <row r="45" spans="2:11" s="1" customFormat="1" ht="6.95" customHeight="1">
      <c r="B45" s="151"/>
      <c r="C45" s="152"/>
      <c r="D45" s="152"/>
      <c r="E45" s="152"/>
      <c r="F45" s="152"/>
      <c r="G45" s="152"/>
      <c r="H45" s="152"/>
      <c r="I45" s="153"/>
      <c r="J45" s="152"/>
      <c r="K45" s="154"/>
    </row>
    <row r="46" spans="2:11" s="1" customFormat="1" ht="36.950000000000003" customHeight="1">
      <c r="B46" s="43"/>
      <c r="C46" s="31" t="s">
        <v>151</v>
      </c>
      <c r="D46" s="44"/>
      <c r="E46" s="44"/>
      <c r="F46" s="44"/>
      <c r="G46" s="44"/>
      <c r="H46" s="44"/>
      <c r="I46" s="129"/>
      <c r="J46" s="44"/>
      <c r="K46" s="47"/>
    </row>
    <row r="47" spans="2:11" s="1" customFormat="1" ht="6.95" customHeight="1">
      <c r="B47" s="43"/>
      <c r="C47" s="44"/>
      <c r="D47" s="44"/>
      <c r="E47" s="44"/>
      <c r="F47" s="44"/>
      <c r="G47" s="44"/>
      <c r="H47" s="44"/>
      <c r="I47" s="129"/>
      <c r="J47" s="44"/>
      <c r="K47" s="47"/>
    </row>
    <row r="48" spans="2:11" s="1" customFormat="1" ht="14.45" customHeight="1">
      <c r="B48" s="43"/>
      <c r="C48" s="38" t="s">
        <v>18</v>
      </c>
      <c r="D48" s="44"/>
      <c r="E48" s="44"/>
      <c r="F48" s="44"/>
      <c r="G48" s="44"/>
      <c r="H48" s="44"/>
      <c r="I48" s="129"/>
      <c r="J48" s="44"/>
      <c r="K48" s="47"/>
    </row>
    <row r="49" spans="2:47" s="1" customFormat="1" ht="22.5" customHeight="1">
      <c r="B49" s="43"/>
      <c r="C49" s="44"/>
      <c r="D49" s="44"/>
      <c r="E49" s="415" t="str">
        <f>E7</f>
        <v>Jednotka NIP a DIOP v budově D2</v>
      </c>
      <c r="F49" s="416"/>
      <c r="G49" s="416"/>
      <c r="H49" s="416"/>
      <c r="I49" s="129"/>
      <c r="J49" s="44"/>
      <c r="K49" s="47"/>
    </row>
    <row r="50" spans="2:47">
      <c r="B50" s="29"/>
      <c r="C50" s="38" t="s">
        <v>149</v>
      </c>
      <c r="D50" s="30"/>
      <c r="E50" s="30"/>
      <c r="F50" s="30"/>
      <c r="G50" s="30"/>
      <c r="H50" s="30"/>
      <c r="I50" s="128"/>
      <c r="J50" s="30"/>
      <c r="K50" s="32"/>
    </row>
    <row r="51" spans="2:47" ht="22.5" customHeight="1">
      <c r="B51" s="29"/>
      <c r="C51" s="30"/>
      <c r="D51" s="30"/>
      <c r="E51" s="415" t="s">
        <v>240</v>
      </c>
      <c r="F51" s="375"/>
      <c r="G51" s="375"/>
      <c r="H51" s="375"/>
      <c r="I51" s="128"/>
      <c r="J51" s="30"/>
      <c r="K51" s="32"/>
    </row>
    <row r="52" spans="2:47">
      <c r="B52" s="29"/>
      <c r="C52" s="38" t="s">
        <v>241</v>
      </c>
      <c r="D52" s="30"/>
      <c r="E52" s="30"/>
      <c r="F52" s="30"/>
      <c r="G52" s="30"/>
      <c r="H52" s="30"/>
      <c r="I52" s="128"/>
      <c r="J52" s="30"/>
      <c r="K52" s="32"/>
    </row>
    <row r="53" spans="2:47" s="1" customFormat="1" ht="22.5" customHeight="1">
      <c r="B53" s="43"/>
      <c r="C53" s="44"/>
      <c r="D53" s="44"/>
      <c r="E53" s="399" t="s">
        <v>1387</v>
      </c>
      <c r="F53" s="418"/>
      <c r="G53" s="418"/>
      <c r="H53" s="418"/>
      <c r="I53" s="129"/>
      <c r="J53" s="44"/>
      <c r="K53" s="47"/>
    </row>
    <row r="54" spans="2:47" s="1" customFormat="1" ht="14.45" customHeight="1">
      <c r="B54" s="43"/>
      <c r="C54" s="38" t="s">
        <v>1388</v>
      </c>
      <c r="D54" s="44"/>
      <c r="E54" s="44"/>
      <c r="F54" s="44"/>
      <c r="G54" s="44"/>
      <c r="H54" s="44"/>
      <c r="I54" s="129"/>
      <c r="J54" s="44"/>
      <c r="K54" s="47"/>
    </row>
    <row r="55" spans="2:47" s="1" customFormat="1" ht="23.25" customHeight="1">
      <c r="B55" s="43"/>
      <c r="C55" s="44"/>
      <c r="D55" s="44"/>
      <c r="E55" s="417" t="str">
        <f>E13</f>
        <v>D.1.4.3 - Zařízení pro vytápění staveb</v>
      </c>
      <c r="F55" s="418"/>
      <c r="G55" s="418"/>
      <c r="H55" s="418"/>
      <c r="I55" s="129"/>
      <c r="J55" s="44"/>
      <c r="K55" s="47"/>
    </row>
    <row r="56" spans="2:47" s="1" customFormat="1" ht="6.95" customHeight="1">
      <c r="B56" s="43"/>
      <c r="C56" s="44"/>
      <c r="D56" s="44"/>
      <c r="E56" s="44"/>
      <c r="F56" s="44"/>
      <c r="G56" s="44"/>
      <c r="H56" s="44"/>
      <c r="I56" s="129"/>
      <c r="J56" s="44"/>
      <c r="K56" s="47"/>
    </row>
    <row r="57" spans="2:47" s="1" customFormat="1" ht="18" customHeight="1">
      <c r="B57" s="43"/>
      <c r="C57" s="38" t="s">
        <v>24</v>
      </c>
      <c r="D57" s="44"/>
      <c r="E57" s="44"/>
      <c r="F57" s="36" t="str">
        <f>F16</f>
        <v>Olomouc</v>
      </c>
      <c r="G57" s="44"/>
      <c r="H57" s="44"/>
      <c r="I57" s="130" t="s">
        <v>26</v>
      </c>
      <c r="J57" s="131" t="str">
        <f>IF(J16="","",J16)</f>
        <v>14. 11. 2017</v>
      </c>
      <c r="K57" s="47"/>
    </row>
    <row r="58" spans="2:47" s="1" customFormat="1" ht="6.95" customHeight="1">
      <c r="B58" s="43"/>
      <c r="C58" s="44"/>
      <c r="D58" s="44"/>
      <c r="E58" s="44"/>
      <c r="F58" s="44"/>
      <c r="G58" s="44"/>
      <c r="H58" s="44"/>
      <c r="I58" s="129"/>
      <c r="J58" s="44"/>
      <c r="K58" s="47"/>
    </row>
    <row r="59" spans="2:47" s="1" customFormat="1">
      <c r="B59" s="43"/>
      <c r="C59" s="38" t="s">
        <v>32</v>
      </c>
      <c r="D59" s="44"/>
      <c r="E59" s="44"/>
      <c r="F59" s="36" t="str">
        <f>E19</f>
        <v>Fakultní nemocnice Olomouc, příspěvková organizace</v>
      </c>
      <c r="G59" s="44"/>
      <c r="H59" s="44"/>
      <c r="I59" s="130" t="s">
        <v>39</v>
      </c>
      <c r="J59" s="36" t="str">
        <f>E25</f>
        <v>PPS KANIA</v>
      </c>
      <c r="K59" s="47"/>
    </row>
    <row r="60" spans="2:47" s="1" customFormat="1" ht="14.45" customHeight="1">
      <c r="B60" s="43"/>
      <c r="C60" s="38" t="s">
        <v>37</v>
      </c>
      <c r="D60" s="44"/>
      <c r="E60" s="44"/>
      <c r="F60" s="36" t="str">
        <f>IF(E22="","",E22)</f>
        <v/>
      </c>
      <c r="G60" s="44"/>
      <c r="H60" s="44"/>
      <c r="I60" s="129"/>
      <c r="J60" s="44"/>
      <c r="K60" s="47"/>
    </row>
    <row r="61" spans="2:47" s="1" customFormat="1" ht="10.35" customHeight="1">
      <c r="B61" s="43"/>
      <c r="C61" s="44"/>
      <c r="D61" s="44"/>
      <c r="E61" s="44"/>
      <c r="F61" s="44"/>
      <c r="G61" s="44"/>
      <c r="H61" s="44"/>
      <c r="I61" s="129"/>
      <c r="J61" s="44"/>
      <c r="K61" s="47"/>
    </row>
    <row r="62" spans="2:47" s="1" customFormat="1" ht="29.25" customHeight="1">
      <c r="B62" s="43"/>
      <c r="C62" s="155" t="s">
        <v>152</v>
      </c>
      <c r="D62" s="143"/>
      <c r="E62" s="143"/>
      <c r="F62" s="143"/>
      <c r="G62" s="143"/>
      <c r="H62" s="143"/>
      <c r="I62" s="156"/>
      <c r="J62" s="157" t="s">
        <v>153</v>
      </c>
      <c r="K62" s="158"/>
    </row>
    <row r="63" spans="2:47" s="1" customFormat="1" ht="10.35" customHeight="1">
      <c r="B63" s="43"/>
      <c r="C63" s="44"/>
      <c r="D63" s="44"/>
      <c r="E63" s="44"/>
      <c r="F63" s="44"/>
      <c r="G63" s="44"/>
      <c r="H63" s="44"/>
      <c r="I63" s="129"/>
      <c r="J63" s="44"/>
      <c r="K63" s="47"/>
    </row>
    <row r="64" spans="2:47" s="1" customFormat="1" ht="29.25" customHeight="1">
      <c r="B64" s="43"/>
      <c r="C64" s="159" t="s">
        <v>154</v>
      </c>
      <c r="D64" s="44"/>
      <c r="E64" s="44"/>
      <c r="F64" s="44"/>
      <c r="G64" s="44"/>
      <c r="H64" s="44"/>
      <c r="I64" s="129"/>
      <c r="J64" s="139">
        <f>J89</f>
        <v>0</v>
      </c>
      <c r="K64" s="47"/>
      <c r="AU64" s="25" t="s">
        <v>155</v>
      </c>
    </row>
    <row r="65" spans="2:12" s="8" customFormat="1" ht="24.95" customHeight="1">
      <c r="B65" s="160"/>
      <c r="C65" s="161"/>
      <c r="D65" s="162" t="s">
        <v>249</v>
      </c>
      <c r="E65" s="163"/>
      <c r="F65" s="163"/>
      <c r="G65" s="163"/>
      <c r="H65" s="163"/>
      <c r="I65" s="164"/>
      <c r="J65" s="165">
        <f>J90</f>
        <v>0</v>
      </c>
      <c r="K65" s="166"/>
    </row>
    <row r="66" spans="2:12" s="1" customFormat="1" ht="21.75" customHeight="1">
      <c r="B66" s="43"/>
      <c r="C66" s="44"/>
      <c r="D66" s="44"/>
      <c r="E66" s="44"/>
      <c r="F66" s="44"/>
      <c r="G66" s="44"/>
      <c r="H66" s="44"/>
      <c r="I66" s="129"/>
      <c r="J66" s="44"/>
      <c r="K66" s="47"/>
    </row>
    <row r="67" spans="2:12" s="1" customFormat="1" ht="6.95" customHeight="1">
      <c r="B67" s="58"/>
      <c r="C67" s="59"/>
      <c r="D67" s="59"/>
      <c r="E67" s="59"/>
      <c r="F67" s="59"/>
      <c r="G67" s="59"/>
      <c r="H67" s="59"/>
      <c r="I67" s="150"/>
      <c r="J67" s="59"/>
      <c r="K67" s="60"/>
    </row>
    <row r="71" spans="2:12" s="1" customFormat="1" ht="6.95" customHeight="1">
      <c r="B71" s="61"/>
      <c r="C71" s="62"/>
      <c r="D71" s="62"/>
      <c r="E71" s="62"/>
      <c r="F71" s="62"/>
      <c r="G71" s="62"/>
      <c r="H71" s="62"/>
      <c r="I71" s="153"/>
      <c r="J71" s="62"/>
      <c r="K71" s="62"/>
      <c r="L71" s="63"/>
    </row>
    <row r="72" spans="2:12" s="1" customFormat="1" ht="36.950000000000003" customHeight="1">
      <c r="B72" s="43"/>
      <c r="C72" s="64" t="s">
        <v>163</v>
      </c>
      <c r="D72" s="65"/>
      <c r="E72" s="65"/>
      <c r="F72" s="65"/>
      <c r="G72" s="65"/>
      <c r="H72" s="65"/>
      <c r="I72" s="174"/>
      <c r="J72" s="65"/>
      <c r="K72" s="65"/>
      <c r="L72" s="63"/>
    </row>
    <row r="73" spans="2:12" s="1" customFormat="1" ht="6.95" customHeight="1">
      <c r="B73" s="43"/>
      <c r="C73" s="65"/>
      <c r="D73" s="65"/>
      <c r="E73" s="65"/>
      <c r="F73" s="65"/>
      <c r="G73" s="65"/>
      <c r="H73" s="65"/>
      <c r="I73" s="174"/>
      <c r="J73" s="65"/>
      <c r="K73" s="65"/>
      <c r="L73" s="63"/>
    </row>
    <row r="74" spans="2:12" s="1" customFormat="1" ht="14.45" customHeight="1">
      <c r="B74" s="43"/>
      <c r="C74" s="67" t="s">
        <v>18</v>
      </c>
      <c r="D74" s="65"/>
      <c r="E74" s="65"/>
      <c r="F74" s="65"/>
      <c r="G74" s="65"/>
      <c r="H74" s="65"/>
      <c r="I74" s="174"/>
      <c r="J74" s="65"/>
      <c r="K74" s="65"/>
      <c r="L74" s="63"/>
    </row>
    <row r="75" spans="2:12" s="1" customFormat="1" ht="22.5" customHeight="1">
      <c r="B75" s="43"/>
      <c r="C75" s="65"/>
      <c r="D75" s="65"/>
      <c r="E75" s="419" t="str">
        <f>E7</f>
        <v>Jednotka NIP a DIOP v budově D2</v>
      </c>
      <c r="F75" s="420"/>
      <c r="G75" s="420"/>
      <c r="H75" s="420"/>
      <c r="I75" s="174"/>
      <c r="J75" s="65"/>
      <c r="K75" s="65"/>
      <c r="L75" s="63"/>
    </row>
    <row r="76" spans="2:12">
      <c r="B76" s="29"/>
      <c r="C76" s="67" t="s">
        <v>149</v>
      </c>
      <c r="D76" s="224"/>
      <c r="E76" s="224"/>
      <c r="F76" s="224"/>
      <c r="G76" s="224"/>
      <c r="H76" s="224"/>
      <c r="J76" s="224"/>
      <c r="K76" s="224"/>
      <c r="L76" s="225"/>
    </row>
    <row r="77" spans="2:12" ht="22.5" customHeight="1">
      <c r="B77" s="29"/>
      <c r="C77" s="224"/>
      <c r="D77" s="224"/>
      <c r="E77" s="419" t="s">
        <v>240</v>
      </c>
      <c r="F77" s="424"/>
      <c r="G77" s="424"/>
      <c r="H77" s="424"/>
      <c r="J77" s="224"/>
      <c r="K77" s="224"/>
      <c r="L77" s="225"/>
    </row>
    <row r="78" spans="2:12">
      <c r="B78" s="29"/>
      <c r="C78" s="67" t="s">
        <v>241</v>
      </c>
      <c r="D78" s="224"/>
      <c r="E78" s="224"/>
      <c r="F78" s="224"/>
      <c r="G78" s="224"/>
      <c r="H78" s="224"/>
      <c r="J78" s="224"/>
      <c r="K78" s="224"/>
      <c r="L78" s="225"/>
    </row>
    <row r="79" spans="2:12" s="1" customFormat="1" ht="22.5" customHeight="1">
      <c r="B79" s="43"/>
      <c r="C79" s="65"/>
      <c r="D79" s="65"/>
      <c r="E79" s="423" t="s">
        <v>1387</v>
      </c>
      <c r="F79" s="421"/>
      <c r="G79" s="421"/>
      <c r="H79" s="421"/>
      <c r="I79" s="174"/>
      <c r="J79" s="65"/>
      <c r="K79" s="65"/>
      <c r="L79" s="63"/>
    </row>
    <row r="80" spans="2:12" s="1" customFormat="1" ht="14.45" customHeight="1">
      <c r="B80" s="43"/>
      <c r="C80" s="67" t="s">
        <v>1388</v>
      </c>
      <c r="D80" s="65"/>
      <c r="E80" s="65"/>
      <c r="F80" s="65"/>
      <c r="G80" s="65"/>
      <c r="H80" s="65"/>
      <c r="I80" s="174"/>
      <c r="J80" s="65"/>
      <c r="K80" s="65"/>
      <c r="L80" s="63"/>
    </row>
    <row r="81" spans="2:65" s="1" customFormat="1" ht="23.25" customHeight="1">
      <c r="B81" s="43"/>
      <c r="C81" s="65"/>
      <c r="D81" s="65"/>
      <c r="E81" s="390" t="str">
        <f>E13</f>
        <v>D.1.4.3 - Zařízení pro vytápění staveb</v>
      </c>
      <c r="F81" s="421"/>
      <c r="G81" s="421"/>
      <c r="H81" s="421"/>
      <c r="I81" s="174"/>
      <c r="J81" s="65"/>
      <c r="K81" s="65"/>
      <c r="L81" s="63"/>
    </row>
    <row r="82" spans="2:65" s="1" customFormat="1" ht="6.95" customHeight="1">
      <c r="B82" s="43"/>
      <c r="C82" s="65"/>
      <c r="D82" s="65"/>
      <c r="E82" s="65"/>
      <c r="F82" s="65"/>
      <c r="G82" s="65"/>
      <c r="H82" s="65"/>
      <c r="I82" s="174"/>
      <c r="J82" s="65"/>
      <c r="K82" s="65"/>
      <c r="L82" s="63"/>
    </row>
    <row r="83" spans="2:65" s="1" customFormat="1" ht="18" customHeight="1">
      <c r="B83" s="43"/>
      <c r="C83" s="67" t="s">
        <v>24</v>
      </c>
      <c r="D83" s="65"/>
      <c r="E83" s="65"/>
      <c r="F83" s="175" t="str">
        <f>F16</f>
        <v>Olomouc</v>
      </c>
      <c r="G83" s="65"/>
      <c r="H83" s="65"/>
      <c r="I83" s="176" t="s">
        <v>26</v>
      </c>
      <c r="J83" s="75" t="str">
        <f>IF(J16="","",J16)</f>
        <v>14. 11. 2017</v>
      </c>
      <c r="K83" s="65"/>
      <c r="L83" s="63"/>
    </row>
    <row r="84" spans="2:65" s="1" customFormat="1" ht="6.95" customHeight="1">
      <c r="B84" s="43"/>
      <c r="C84" s="65"/>
      <c r="D84" s="65"/>
      <c r="E84" s="65"/>
      <c r="F84" s="65"/>
      <c r="G84" s="65"/>
      <c r="H84" s="65"/>
      <c r="I84" s="174"/>
      <c r="J84" s="65"/>
      <c r="K84" s="65"/>
      <c r="L84" s="63"/>
    </row>
    <row r="85" spans="2:65" s="1" customFormat="1">
      <c r="B85" s="43"/>
      <c r="C85" s="67" t="s">
        <v>32</v>
      </c>
      <c r="D85" s="65"/>
      <c r="E85" s="65"/>
      <c r="F85" s="175" t="str">
        <f>E19</f>
        <v>Fakultní nemocnice Olomouc, příspěvková organizace</v>
      </c>
      <c r="G85" s="65"/>
      <c r="H85" s="65"/>
      <c r="I85" s="176" t="s">
        <v>39</v>
      </c>
      <c r="J85" s="175" t="str">
        <f>E25</f>
        <v>PPS KANIA</v>
      </c>
      <c r="K85" s="65"/>
      <c r="L85" s="63"/>
    </row>
    <row r="86" spans="2:65" s="1" customFormat="1" ht="14.45" customHeight="1">
      <c r="B86" s="43"/>
      <c r="C86" s="67" t="s">
        <v>37</v>
      </c>
      <c r="D86" s="65"/>
      <c r="E86" s="65"/>
      <c r="F86" s="175" t="str">
        <f>IF(E22="","",E22)</f>
        <v/>
      </c>
      <c r="G86" s="65"/>
      <c r="H86" s="65"/>
      <c r="I86" s="174"/>
      <c r="J86" s="65"/>
      <c r="K86" s="65"/>
      <c r="L86" s="63"/>
    </row>
    <row r="87" spans="2:65" s="1" customFormat="1" ht="10.35" customHeight="1">
      <c r="B87" s="43"/>
      <c r="C87" s="65"/>
      <c r="D87" s="65"/>
      <c r="E87" s="65"/>
      <c r="F87" s="65"/>
      <c r="G87" s="65"/>
      <c r="H87" s="65"/>
      <c r="I87" s="174"/>
      <c r="J87" s="65"/>
      <c r="K87" s="65"/>
      <c r="L87" s="63"/>
    </row>
    <row r="88" spans="2:65" s="10" customFormat="1" ht="29.25" customHeight="1">
      <c r="B88" s="177"/>
      <c r="C88" s="178" t="s">
        <v>164</v>
      </c>
      <c r="D88" s="179" t="s">
        <v>63</v>
      </c>
      <c r="E88" s="179" t="s">
        <v>59</v>
      </c>
      <c r="F88" s="179" t="s">
        <v>165</v>
      </c>
      <c r="G88" s="179" t="s">
        <v>166</v>
      </c>
      <c r="H88" s="179" t="s">
        <v>167</v>
      </c>
      <c r="I88" s="180" t="s">
        <v>168</v>
      </c>
      <c r="J88" s="179" t="s">
        <v>153</v>
      </c>
      <c r="K88" s="181" t="s">
        <v>169</v>
      </c>
      <c r="L88" s="182"/>
      <c r="M88" s="83" t="s">
        <v>170</v>
      </c>
      <c r="N88" s="84" t="s">
        <v>48</v>
      </c>
      <c r="O88" s="84" t="s">
        <v>171</v>
      </c>
      <c r="P88" s="84" t="s">
        <v>172</v>
      </c>
      <c r="Q88" s="84" t="s">
        <v>173</v>
      </c>
      <c r="R88" s="84" t="s">
        <v>174</v>
      </c>
      <c r="S88" s="84" t="s">
        <v>175</v>
      </c>
      <c r="T88" s="85" t="s">
        <v>176</v>
      </c>
    </row>
    <row r="89" spans="2:65" s="1" customFormat="1" ht="29.25" customHeight="1">
      <c r="B89" s="43"/>
      <c r="C89" s="89" t="s">
        <v>154</v>
      </c>
      <c r="D89" s="65"/>
      <c r="E89" s="65"/>
      <c r="F89" s="65"/>
      <c r="G89" s="65"/>
      <c r="H89" s="65"/>
      <c r="I89" s="174"/>
      <c r="J89" s="183">
        <f>BK89</f>
        <v>0</v>
      </c>
      <c r="K89" s="65"/>
      <c r="L89" s="63"/>
      <c r="M89" s="86"/>
      <c r="N89" s="87"/>
      <c r="O89" s="87"/>
      <c r="P89" s="184">
        <f>P90</f>
        <v>0</v>
      </c>
      <c r="Q89" s="87"/>
      <c r="R89" s="184">
        <f>R90</f>
        <v>0</v>
      </c>
      <c r="S89" s="87"/>
      <c r="T89" s="185">
        <f>T90</f>
        <v>0</v>
      </c>
      <c r="AT89" s="25" t="s">
        <v>77</v>
      </c>
      <c r="AU89" s="25" t="s">
        <v>155</v>
      </c>
      <c r="BK89" s="186">
        <f>BK90</f>
        <v>0</v>
      </c>
    </row>
    <row r="90" spans="2:65" s="11" customFormat="1" ht="37.35" customHeight="1">
      <c r="B90" s="187"/>
      <c r="C90" s="188"/>
      <c r="D90" s="201" t="s">
        <v>77</v>
      </c>
      <c r="E90" s="286" t="s">
        <v>603</v>
      </c>
      <c r="F90" s="286" t="s">
        <v>604</v>
      </c>
      <c r="G90" s="188"/>
      <c r="H90" s="188"/>
      <c r="I90" s="191"/>
      <c r="J90" s="287">
        <f>BK90</f>
        <v>0</v>
      </c>
      <c r="K90" s="188"/>
      <c r="L90" s="193"/>
      <c r="M90" s="194"/>
      <c r="N90" s="195"/>
      <c r="O90" s="195"/>
      <c r="P90" s="196">
        <f>P91</f>
        <v>0</v>
      </c>
      <c r="Q90" s="195"/>
      <c r="R90" s="196">
        <f>R91</f>
        <v>0</v>
      </c>
      <c r="S90" s="195"/>
      <c r="T90" s="197">
        <f>T91</f>
        <v>0</v>
      </c>
      <c r="AR90" s="198" t="s">
        <v>88</v>
      </c>
      <c r="AT90" s="199" t="s">
        <v>77</v>
      </c>
      <c r="AU90" s="199" t="s">
        <v>78</v>
      </c>
      <c r="AY90" s="198" t="s">
        <v>179</v>
      </c>
      <c r="BK90" s="200">
        <f>BK91</f>
        <v>0</v>
      </c>
    </row>
    <row r="91" spans="2:65" s="1" customFormat="1" ht="22.5" customHeight="1">
      <c r="B91" s="43"/>
      <c r="C91" s="204" t="s">
        <v>86</v>
      </c>
      <c r="D91" s="204" t="s">
        <v>182</v>
      </c>
      <c r="E91" s="205" t="s">
        <v>1390</v>
      </c>
      <c r="F91" s="206" t="s">
        <v>1397</v>
      </c>
      <c r="G91" s="207" t="s">
        <v>727</v>
      </c>
      <c r="H91" s="208">
        <v>1</v>
      </c>
      <c r="I91" s="209"/>
      <c r="J91" s="210">
        <f>ROUND(I91*H91,2)</f>
        <v>0</v>
      </c>
      <c r="K91" s="206" t="s">
        <v>34</v>
      </c>
      <c r="L91" s="63"/>
      <c r="M91" s="211" t="s">
        <v>34</v>
      </c>
      <c r="N91" s="288" t="s">
        <v>49</v>
      </c>
      <c r="O91" s="222"/>
      <c r="P91" s="289">
        <f>O91*H91</f>
        <v>0</v>
      </c>
      <c r="Q91" s="289">
        <v>0</v>
      </c>
      <c r="R91" s="289">
        <f>Q91*H91</f>
        <v>0</v>
      </c>
      <c r="S91" s="289">
        <v>0</v>
      </c>
      <c r="T91" s="290">
        <f>S91*H91</f>
        <v>0</v>
      </c>
      <c r="AR91" s="25" t="s">
        <v>337</v>
      </c>
      <c r="AT91" s="25" t="s">
        <v>182</v>
      </c>
      <c r="AU91" s="25" t="s">
        <v>86</v>
      </c>
      <c r="AY91" s="25" t="s">
        <v>179</v>
      </c>
      <c r="BE91" s="215">
        <f>IF(N91="základní",J91,0)</f>
        <v>0</v>
      </c>
      <c r="BF91" s="215">
        <f>IF(N91="snížená",J91,0)</f>
        <v>0</v>
      </c>
      <c r="BG91" s="215">
        <f>IF(N91="zákl. přenesená",J91,0)</f>
        <v>0</v>
      </c>
      <c r="BH91" s="215">
        <f>IF(N91="sníž. přenesená",J91,0)</f>
        <v>0</v>
      </c>
      <c r="BI91" s="215">
        <f>IF(N91="nulová",J91,0)</f>
        <v>0</v>
      </c>
      <c r="BJ91" s="25" t="s">
        <v>86</v>
      </c>
      <c r="BK91" s="215">
        <f>ROUND(I91*H91,2)</f>
        <v>0</v>
      </c>
      <c r="BL91" s="25" t="s">
        <v>337</v>
      </c>
      <c r="BM91" s="25" t="s">
        <v>1398</v>
      </c>
    </row>
    <row r="92" spans="2:65" s="1" customFormat="1" ht="6.95" customHeight="1">
      <c r="B92" s="58"/>
      <c r="C92" s="59"/>
      <c r="D92" s="59"/>
      <c r="E92" s="59"/>
      <c r="F92" s="59"/>
      <c r="G92" s="59"/>
      <c r="H92" s="59"/>
      <c r="I92" s="150"/>
      <c r="J92" s="59"/>
      <c r="K92" s="59"/>
      <c r="L92" s="63"/>
    </row>
  </sheetData>
  <sheetProtection algorithmName="SHA-512" hashValue="lbTo77ObGKpeAIMCvmtBRtOdPljLnXIxU1SZnwABsdk3ItySmZAG2uhAJBXIJF/ZlD8pyE6k3XaYc1g/qAzTBw==" saltValue="511R0f66GhT0+hqkDs+C6Q==" spinCount="100000" sheet="1" objects="1" scenarios="1" formatCells="0" formatColumns="0" formatRows="0" sort="0" autoFilter="0"/>
  <autoFilter ref="C88:K91"/>
  <mergeCells count="15">
    <mergeCell ref="E79:H79"/>
    <mergeCell ref="E77:H77"/>
    <mergeCell ref="E81:H81"/>
    <mergeCell ref="G1:H1"/>
    <mergeCell ref="L2:V2"/>
    <mergeCell ref="E49:H49"/>
    <mergeCell ref="E53:H53"/>
    <mergeCell ref="E51:H51"/>
    <mergeCell ref="E55:H55"/>
    <mergeCell ref="E75:H75"/>
    <mergeCell ref="E7:H7"/>
    <mergeCell ref="E11:H11"/>
    <mergeCell ref="E9:H9"/>
    <mergeCell ref="E13:H13"/>
    <mergeCell ref="E28:H28"/>
  </mergeCells>
  <hyperlinks>
    <hyperlink ref="F1:G1" location="C2" display="1) Krycí list soupisu"/>
    <hyperlink ref="G1:H1" location="C62" display="2) Rekapitulace"/>
    <hyperlink ref="J1" location="C88" display="3) Soupis prací"/>
    <hyperlink ref="L1:V1" location="'Rekapitulace stavby'!C2" display="Rekapitulace stavby"/>
  </hyperlinks>
  <pageMargins left="0.58333330000000005" right="0.58333330000000005" top="0.58333330000000005" bottom="0.58333330000000005" header="0" footer="0"/>
  <pageSetup paperSize="9" fitToHeight="100" orientation="landscape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18</vt:i4>
      </vt:variant>
      <vt:variant>
        <vt:lpstr>Pojmenované oblasti</vt:lpstr>
      </vt:variant>
      <vt:variant>
        <vt:i4>35</vt:i4>
      </vt:variant>
    </vt:vector>
  </HeadingPairs>
  <TitlesOfParts>
    <vt:vector size="53" baseType="lpstr">
      <vt:lpstr>Rekapitulace stavby</vt:lpstr>
      <vt:lpstr>VON - Vedlejší a ostatní ...</vt:lpstr>
      <vt:lpstr>D.1.1_SO 01 - Architekton...</vt:lpstr>
      <vt:lpstr>D.1.1_SO 02 - Architekton...</vt:lpstr>
      <vt:lpstr>D.1.2 - Stavebně konstruk...</vt:lpstr>
      <vt:lpstr>D.1.3 - Požárně bezpečnos...</vt:lpstr>
      <vt:lpstr>D.1.4.1 - Zdravotně techn...</vt:lpstr>
      <vt:lpstr>D.1.4.2 - Zařízení vzduch...</vt:lpstr>
      <vt:lpstr>D.1.4.3 - Zařízení pro vy...</vt:lpstr>
      <vt:lpstr>D.1.4.4_SO 01 - Silnoprou...</vt:lpstr>
      <vt:lpstr>D.1.4.4_SO 02 - Silnoprou...</vt:lpstr>
      <vt:lpstr>D.1.4.5 - Slaboproudé roz...</vt:lpstr>
      <vt:lpstr>D.1.4.6 - Měření a regulace</vt:lpstr>
      <vt:lpstr>D.2.1 - Zdravotní technol...</vt:lpstr>
      <vt:lpstr>D.2.2 - Medicinální plyny</vt:lpstr>
      <vt:lpstr>D.2.3 - Potrubní pošta</vt:lpstr>
      <vt:lpstr>D.2.4 - Interiér</vt:lpstr>
      <vt:lpstr>Pokyny pro vyplnění</vt:lpstr>
      <vt:lpstr>'D.1.1_SO 01 - Architekton...'!Názvy_tisku</vt:lpstr>
      <vt:lpstr>'D.1.1_SO 02 - Architekton...'!Názvy_tisku</vt:lpstr>
      <vt:lpstr>'D.1.2 - Stavebně konstruk...'!Názvy_tisku</vt:lpstr>
      <vt:lpstr>'D.1.3 - Požárně bezpečnos...'!Názvy_tisku</vt:lpstr>
      <vt:lpstr>'D.1.4.1 - Zdravotně techn...'!Názvy_tisku</vt:lpstr>
      <vt:lpstr>'D.1.4.2 - Zařízení vzduch...'!Názvy_tisku</vt:lpstr>
      <vt:lpstr>'D.1.4.3 - Zařízení pro vy...'!Názvy_tisku</vt:lpstr>
      <vt:lpstr>'D.1.4.4_SO 01 - Silnoprou...'!Názvy_tisku</vt:lpstr>
      <vt:lpstr>'D.1.4.4_SO 02 - Silnoprou...'!Názvy_tisku</vt:lpstr>
      <vt:lpstr>'D.1.4.5 - Slaboproudé roz...'!Názvy_tisku</vt:lpstr>
      <vt:lpstr>'D.1.4.6 - Měření a regulace'!Názvy_tisku</vt:lpstr>
      <vt:lpstr>'D.2.1 - Zdravotní technol...'!Názvy_tisku</vt:lpstr>
      <vt:lpstr>'D.2.2 - Medicinální plyny'!Názvy_tisku</vt:lpstr>
      <vt:lpstr>'D.2.3 - Potrubní pošta'!Názvy_tisku</vt:lpstr>
      <vt:lpstr>'D.2.4 - Interiér'!Názvy_tisku</vt:lpstr>
      <vt:lpstr>'Rekapitulace stavby'!Názvy_tisku</vt:lpstr>
      <vt:lpstr>'VON - Vedlejší a ostatní ...'!Názvy_tisku</vt:lpstr>
      <vt:lpstr>'D.1.1_SO 01 - Architekton...'!Oblast_tisku</vt:lpstr>
      <vt:lpstr>'D.1.1_SO 02 - Architekton...'!Oblast_tisku</vt:lpstr>
      <vt:lpstr>'D.1.2 - Stavebně konstruk...'!Oblast_tisku</vt:lpstr>
      <vt:lpstr>'D.1.3 - Požárně bezpečnos...'!Oblast_tisku</vt:lpstr>
      <vt:lpstr>'D.1.4.1 - Zdravotně techn...'!Oblast_tisku</vt:lpstr>
      <vt:lpstr>'D.1.4.2 - Zařízení vzduch...'!Oblast_tisku</vt:lpstr>
      <vt:lpstr>'D.1.4.3 - Zařízení pro vy...'!Oblast_tisku</vt:lpstr>
      <vt:lpstr>'D.1.4.4_SO 01 - Silnoprou...'!Oblast_tisku</vt:lpstr>
      <vt:lpstr>'D.1.4.4_SO 02 - Silnoprou...'!Oblast_tisku</vt:lpstr>
      <vt:lpstr>'D.1.4.5 - Slaboproudé roz...'!Oblast_tisku</vt:lpstr>
      <vt:lpstr>'D.1.4.6 - Měření a regulace'!Oblast_tisku</vt:lpstr>
      <vt:lpstr>'D.2.1 - Zdravotní technol...'!Oblast_tisku</vt:lpstr>
      <vt:lpstr>'D.2.2 - Medicinální plyny'!Oblast_tisku</vt:lpstr>
      <vt:lpstr>'D.2.3 - Potrubní pošta'!Oblast_tisku</vt:lpstr>
      <vt:lpstr>'D.2.4 - Interiér'!Oblast_tisku</vt:lpstr>
      <vt:lpstr>'Pokyny pro vyplnění'!Oblast_tisku</vt:lpstr>
      <vt:lpstr>'Rekapitulace stavby'!Oblast_tisku</vt:lpstr>
      <vt:lpstr>'VON - Vedlejší a ostatní ...'!Oblast_tisku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DESKTOP-4EPUNVH\Moje</dc:creator>
  <cp:lastModifiedBy>Moje</cp:lastModifiedBy>
  <dcterms:created xsi:type="dcterms:W3CDTF">2017-12-12T10:44:46Z</dcterms:created>
  <dcterms:modified xsi:type="dcterms:W3CDTF">2017-12-12T10:45:03Z</dcterms:modified>
</cp:coreProperties>
</file>